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danmcshane/Dropbox/McShane documents/"/>
    </mc:Choice>
  </mc:AlternateContent>
  <xr:revisionPtr revIDLastSave="0" documentId="13_ncr:1_{F9E64B7C-5067-914B-B2A0-B6398622E491}" xr6:coauthVersionLast="47" xr6:coauthVersionMax="47" xr10:uidLastSave="{00000000-0000-0000-0000-000000000000}"/>
  <bookViews>
    <workbookView xWindow="7940" yWindow="1340" windowWidth="24880" windowHeight="23140" xr2:uid="{5978F967-A8E9-C94B-A4A0-E21B97F7C1C1}"/>
  </bookViews>
  <sheets>
    <sheet name="Overall Sources of Revenue" sheetId="1" r:id="rId1"/>
    <sheet name="State Depreciation Tables" sheetId="3" r:id="rId2"/>
    <sheet name="AH's 1790 Estimat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8" i="1" l="1"/>
  <c r="K67" i="1"/>
  <c r="S25" i="3"/>
  <c r="R25" i="3"/>
  <c r="Q25" i="3"/>
  <c r="P25" i="3"/>
  <c r="O25" i="3"/>
  <c r="N25" i="3"/>
  <c r="M25" i="3"/>
  <c r="L25" i="3"/>
  <c r="K2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R59" i="3"/>
  <c r="S59" i="3"/>
  <c r="Y7" i="1"/>
  <c r="V70" i="1"/>
  <c r="U71" i="1"/>
  <c r="T71" i="1"/>
  <c r="M28" i="1"/>
  <c r="N71" i="1"/>
  <c r="O71" i="1"/>
  <c r="P71" i="1"/>
  <c r="Q71" i="1"/>
  <c r="R71" i="1"/>
  <c r="S71" i="1"/>
  <c r="M71" i="1"/>
  <c r="V59" i="1"/>
  <c r="V60" i="1"/>
  <c r="V61" i="1"/>
  <c r="V62" i="1"/>
  <c r="V63" i="1"/>
  <c r="V64" i="1"/>
  <c r="V65" i="1"/>
  <c r="V66" i="1"/>
  <c r="V67" i="1"/>
  <c r="V68" i="1"/>
  <c r="V69" i="1"/>
  <c r="V58" i="1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G68" i="3"/>
  <c r="F68" i="3"/>
  <c r="D68" i="3"/>
  <c r="H55" i="3"/>
  <c r="G55" i="3"/>
  <c r="F55" i="3"/>
  <c r="E55" i="3"/>
  <c r="D55" i="3"/>
  <c r="H42" i="3"/>
  <c r="G42" i="3"/>
  <c r="F42" i="3"/>
  <c r="E42" i="3"/>
  <c r="D42" i="3"/>
  <c r="E29" i="3"/>
  <c r="F29" i="3"/>
  <c r="G29" i="3"/>
  <c r="H29" i="3"/>
  <c r="D29" i="3"/>
  <c r="D16" i="3"/>
  <c r="E16" i="3"/>
  <c r="F16" i="3"/>
  <c r="G16" i="3"/>
  <c r="H16" i="3"/>
  <c r="C24" i="2"/>
  <c r="C19" i="2"/>
  <c r="C12" i="2"/>
  <c r="C26" i="2" s="1"/>
  <c r="N103" i="1"/>
  <c r="X11" i="1"/>
  <c r="Y11" i="1"/>
  <c r="X12" i="1"/>
  <c r="Y12" i="1"/>
  <c r="X13" i="1"/>
  <c r="Y13" i="1"/>
  <c r="V42" i="1"/>
  <c r="V43" i="1"/>
  <c r="V44" i="1"/>
  <c r="V45" i="1"/>
  <c r="V46" i="1"/>
  <c r="V47" i="1"/>
  <c r="V48" i="1"/>
  <c r="V49" i="1"/>
  <c r="V50" i="1"/>
  <c r="V51" i="1"/>
  <c r="V52" i="1"/>
  <c r="V53" i="1"/>
  <c r="V41" i="1"/>
  <c r="N54" i="1"/>
  <c r="O54" i="1"/>
  <c r="P54" i="1"/>
  <c r="Q54" i="1"/>
  <c r="R54" i="1"/>
  <c r="S54" i="1"/>
  <c r="T54" i="1"/>
  <c r="U54" i="1"/>
  <c r="M54" i="1"/>
  <c r="AE157" i="1"/>
  <c r="AD157" i="1"/>
  <c r="AB150" i="1"/>
  <c r="AB149" i="1"/>
  <c r="AB148" i="1"/>
  <c r="AB147" i="1"/>
  <c r="AB146" i="1"/>
  <c r="AB145" i="1"/>
  <c r="AB144" i="1"/>
  <c r="AB143" i="1"/>
  <c r="AB135" i="1"/>
  <c r="AB134" i="1"/>
  <c r="AB129" i="1"/>
  <c r="AB128" i="1"/>
  <c r="AB127" i="1"/>
  <c r="AB126" i="1"/>
  <c r="AB99" i="1"/>
  <c r="AB98" i="1"/>
  <c r="AJ92" i="1"/>
  <c r="AI92" i="1"/>
  <c r="AJ91" i="1"/>
  <c r="AI91" i="1"/>
  <c r="AJ90" i="1"/>
  <c r="AI90" i="1"/>
  <c r="AJ89" i="1"/>
  <c r="AI89" i="1"/>
  <c r="AJ85" i="1"/>
  <c r="AI85" i="1"/>
  <c r="AJ84" i="1"/>
  <c r="AI84" i="1"/>
  <c r="AJ83" i="1"/>
  <c r="AI83" i="1"/>
  <c r="AJ82" i="1"/>
  <c r="AI82" i="1"/>
  <c r="J68" i="1"/>
  <c r="I68" i="1"/>
  <c r="J54" i="1"/>
  <c r="I54" i="1"/>
  <c r="G51" i="1"/>
  <c r="G50" i="1"/>
  <c r="I49" i="1"/>
  <c r="G49" i="1"/>
  <c r="G48" i="1"/>
  <c r="G47" i="1"/>
  <c r="AJ46" i="1"/>
  <c r="AI46" i="1"/>
  <c r="G46" i="1"/>
  <c r="G45" i="1"/>
  <c r="I44" i="1"/>
  <c r="G44" i="1"/>
  <c r="AO43" i="1"/>
  <c r="AN43" i="1"/>
  <c r="G43" i="1"/>
  <c r="AP42" i="1"/>
  <c r="G42" i="1"/>
  <c r="AP41" i="1"/>
  <c r="I41" i="1"/>
  <c r="G41" i="1"/>
  <c r="W28" i="1"/>
  <c r="U28" i="1"/>
  <c r="S28" i="1"/>
  <c r="Q28" i="1"/>
  <c r="O28" i="1"/>
  <c r="K28" i="1"/>
  <c r="I28" i="1"/>
  <c r="G28" i="1"/>
  <c r="V27" i="1"/>
  <c r="T27" i="1"/>
  <c r="R27" i="1"/>
  <c r="P27" i="1"/>
  <c r="N27" i="1"/>
  <c r="L27" i="1"/>
  <c r="J27" i="1"/>
  <c r="H27" i="1"/>
  <c r="F27" i="1"/>
  <c r="Y22" i="1"/>
  <c r="X22" i="1"/>
  <c r="Y21" i="1"/>
  <c r="X21" i="1"/>
  <c r="Y19" i="1"/>
  <c r="X19" i="1"/>
  <c r="Y18" i="1"/>
  <c r="X18" i="1"/>
  <c r="Y14" i="1"/>
  <c r="X14" i="1"/>
  <c r="Y8" i="1"/>
  <c r="X8" i="1"/>
  <c r="Y4" i="1"/>
  <c r="X4" i="1"/>
  <c r="T59" i="3" l="1"/>
  <c r="AP43" i="1"/>
  <c r="J41" i="1"/>
  <c r="J49" i="1"/>
  <c r="V71" i="1"/>
  <c r="X27" i="1"/>
  <c r="T25" i="3"/>
  <c r="V54" i="1"/>
  <c r="Y28" i="1"/>
  <c r="I79" i="1"/>
  <c r="J44" i="1"/>
  <c r="J79" i="1" l="1"/>
</calcChain>
</file>

<file path=xl/sharedStrings.xml><?xml version="1.0" encoding="utf-8"?>
<sst xmlns="http://schemas.openxmlformats.org/spreadsheetml/2006/main" count="461" uniqueCount="219">
  <si>
    <t>Category of Funding</t>
  </si>
  <si>
    <t>Method of Funding</t>
  </si>
  <si>
    <t>Details</t>
  </si>
  <si>
    <t>Total 1775-1783</t>
  </si>
  <si>
    <t>Face Value</t>
  </si>
  <si>
    <t>Specie Value</t>
  </si>
  <si>
    <t>Continental Currency Issued</t>
  </si>
  <si>
    <t>Continental Currency Issued 1775-1779</t>
  </si>
  <si>
    <t>Authorized Emissions per Year</t>
  </si>
  <si>
    <t>New Emission of March 18, 1780</t>
  </si>
  <si>
    <t>40% of Issue Retained by Treasury</t>
  </si>
  <si>
    <t>Requisitions from Individual States</t>
  </si>
  <si>
    <t>Requisitions from States under the Continental Requisitions of 1777 &amp; 1779</t>
  </si>
  <si>
    <t>Estimated Requisition Receipts Through 1783</t>
  </si>
  <si>
    <t>Other Requisitions (through 1780)</t>
  </si>
  <si>
    <t>Requisition of March 18, 1780</t>
  </si>
  <si>
    <t>Estimated Requisition Receipts</t>
  </si>
  <si>
    <t>State Loan Offices</t>
  </si>
  <si>
    <t>Loan Office Certificate Receipts</t>
  </si>
  <si>
    <t>Receipts from March, 1778 through March, 1779 (Face Value Only)</t>
  </si>
  <si>
    <t>Receipts from March, 1779 through March, 1780 (Face Value Only)</t>
  </si>
  <si>
    <t>Receipts from March, 1780 through Dec. 1781</t>
  </si>
  <si>
    <t>Foreign Loans    and Subsidies</t>
  </si>
  <si>
    <t>Subsidy</t>
  </si>
  <si>
    <t>French Crown (per Beaumarchais)</t>
  </si>
  <si>
    <t>Spanish Crown (per Beaumarchais)</t>
  </si>
  <si>
    <t>French Crown</t>
  </si>
  <si>
    <t>5% Loan</t>
  </si>
  <si>
    <t>Farmers-General of France</t>
  </si>
  <si>
    <t>Spanish Crown</t>
  </si>
  <si>
    <t>4% Loan</t>
  </si>
  <si>
    <t>Amsterdam Bankers (guaranteed by French Crown)</t>
  </si>
  <si>
    <t>Morris Notes</t>
  </si>
  <si>
    <t>Issued 1781-1782 (at sight or 60 days)</t>
  </si>
  <si>
    <t>Issued June-July 1783 (at up to 6 months)</t>
  </si>
  <si>
    <t>Bank Loans</t>
  </si>
  <si>
    <t>Loans from the Bank of North America</t>
  </si>
  <si>
    <t>Net after repayment during same calendar year</t>
  </si>
  <si>
    <t>Totals per Year</t>
  </si>
  <si>
    <t>Total Face Value</t>
  </si>
  <si>
    <t>Total Specie Value</t>
  </si>
  <si>
    <t>Major Battles and Events in the Revolutionary War</t>
  </si>
  <si>
    <t>Lexington &amp; Concord (April); Siege of Boston begins (April); Fort Ticonderoga (May); Bunker Hill (June); Quebec (December)</t>
  </si>
  <si>
    <t>Siege of Boston ends (March) Charleston (June); Long Island (August); Capture of New York (September); Trenton (December)</t>
  </si>
  <si>
    <t>Princeton (January); Occupation of Philadelphia begins (September); Saratoga (September); British Surrender at Saratoga (October)</t>
  </si>
  <si>
    <t>Occupation of Philadelphia ends (April); Monmouth, NJ (June); Rhode Island (August)</t>
  </si>
  <si>
    <t>British capture Charleston (May); Camden, SC (August); Kings Mountain, SC (October)</t>
  </si>
  <si>
    <t>Cowpens, SC (January); Yorktown, VA (October)</t>
  </si>
  <si>
    <t>Peace negotiatons begin (April)</t>
  </si>
  <si>
    <t>Treaty of Paris officially ends hostilities (September)</t>
  </si>
  <si>
    <t>Who's in charge at Treasury?</t>
  </si>
  <si>
    <t>Michael Hillegas</t>
  </si>
  <si>
    <t>→</t>
  </si>
  <si>
    <t>→           through September 11, 1789</t>
  </si>
  <si>
    <t>Robert Morris</t>
  </si>
  <si>
    <t>through October, 1784</t>
  </si>
  <si>
    <t>Nature of state requisition payments?</t>
  </si>
  <si>
    <t>Nature of State Loan Office receipts?</t>
  </si>
  <si>
    <t>Calculations for Individual Categories</t>
  </si>
  <si>
    <t>Row 10</t>
  </si>
  <si>
    <t>Row 22</t>
  </si>
  <si>
    <t>Bank of North America Loans</t>
  </si>
  <si>
    <t>Authorization Date of Currency Emission</t>
  </si>
  <si>
    <t>Face Value ($)</t>
  </si>
  <si>
    <t>Specie Value ($)</t>
  </si>
  <si>
    <t>Totals by Year</t>
  </si>
  <si>
    <t>State</t>
  </si>
  <si>
    <t>Year</t>
  </si>
  <si>
    <t>Borrowed</t>
  </si>
  <si>
    <t>Repaid</t>
  </si>
  <si>
    <t>Net for Year</t>
  </si>
  <si>
    <t>June 22-23</t>
  </si>
  <si>
    <t>New Hampshire</t>
  </si>
  <si>
    <t>July 25</t>
  </si>
  <si>
    <t>Nov 29, Dec 2</t>
  </si>
  <si>
    <t>Total thru 1783</t>
  </si>
  <si>
    <t>Total</t>
  </si>
  <si>
    <t>Jan 5</t>
  </si>
  <si>
    <t>Massachusetts</t>
  </si>
  <si>
    <t>Feb 17, 21</t>
  </si>
  <si>
    <t>May 9, 22</t>
  </si>
  <si>
    <t>July 22, Aug 13</t>
  </si>
  <si>
    <t>Rhode Island</t>
  </si>
  <si>
    <t>Nov 2, Dec 28</t>
  </si>
  <si>
    <t>April</t>
  </si>
  <si>
    <t>Lexington &amp; Concord</t>
  </si>
  <si>
    <t>Feb 26</t>
  </si>
  <si>
    <t>Connecticut</t>
  </si>
  <si>
    <t>Siege of Boston (through March 1776)</t>
  </si>
  <si>
    <t>May 20, 22</t>
  </si>
  <si>
    <t>May</t>
  </si>
  <si>
    <t>Fort Ticonderoga</t>
  </si>
  <si>
    <t>Aug 15</t>
  </si>
  <si>
    <t>June</t>
  </si>
  <si>
    <t>Bunker Hill</t>
  </si>
  <si>
    <t>Nov 7</t>
  </si>
  <si>
    <t>New York</t>
  </si>
  <si>
    <t>December</t>
  </si>
  <si>
    <t>Quebec</t>
  </si>
  <si>
    <t>Dec 3</t>
  </si>
  <si>
    <t>Source</t>
  </si>
  <si>
    <t>Charleston</t>
  </si>
  <si>
    <t>Jan 8</t>
  </si>
  <si>
    <t>Difference</t>
  </si>
  <si>
    <t>August</t>
  </si>
  <si>
    <t>Long Island</t>
  </si>
  <si>
    <t>Jan 22</t>
  </si>
  <si>
    <t>September</t>
  </si>
  <si>
    <t>Capture of New York</t>
  </si>
  <si>
    <t>Feb 16</t>
  </si>
  <si>
    <t>Trenton</t>
  </si>
  <si>
    <t>March 5</t>
  </si>
  <si>
    <t>New Jersey</t>
  </si>
  <si>
    <t>January</t>
  </si>
  <si>
    <t>Princeton</t>
  </si>
  <si>
    <t>April 4</t>
  </si>
  <si>
    <t>Occupation of Philadelphia (through April 1778)</t>
  </si>
  <si>
    <t>April 18</t>
  </si>
  <si>
    <t>Saratoga</t>
  </si>
  <si>
    <t>April 11</t>
  </si>
  <si>
    <t>October</t>
  </si>
  <si>
    <t>British Surrender at Saratoga</t>
  </si>
  <si>
    <t>May 22</t>
  </si>
  <si>
    <t>Monmouth, NJ</t>
  </si>
  <si>
    <t>June 20</t>
  </si>
  <si>
    <t>July 30</t>
  </si>
  <si>
    <t>Pennsylvania</t>
  </si>
  <si>
    <t>British Take Charleston, SC</t>
  </si>
  <si>
    <t>Sept 5</t>
  </si>
  <si>
    <t>Camden, SC</t>
  </si>
  <si>
    <t>Sept 26</t>
  </si>
  <si>
    <t>Kings Mountain, SC</t>
  </si>
  <si>
    <t>Nov 4</t>
  </si>
  <si>
    <t>Cowpens, SC</t>
  </si>
  <si>
    <t>Dec 14</t>
  </si>
  <si>
    <t>Yorktown, VA</t>
  </si>
  <si>
    <t>Jan 14</t>
  </si>
  <si>
    <t>Delaware</t>
  </si>
  <si>
    <t>Peace Negotiations Begin</t>
  </si>
  <si>
    <t>Feb 3</t>
  </si>
  <si>
    <t>Treaty of Paris</t>
  </si>
  <si>
    <t>Feb 19</t>
  </si>
  <si>
    <t>Maryland</t>
  </si>
  <si>
    <t>April 1</t>
  </si>
  <si>
    <t>May 5</t>
  </si>
  <si>
    <t>June 4</t>
  </si>
  <si>
    <t>July 17</t>
  </si>
  <si>
    <t>Sept 17</t>
  </si>
  <si>
    <t>Virginia</t>
  </si>
  <si>
    <t>Oct 14</t>
  </si>
  <si>
    <t>Nov 17</t>
  </si>
  <si>
    <t>Nov 29</t>
  </si>
  <si>
    <t>Totals 1775-1779</t>
  </si>
  <si>
    <t>North Carolina</t>
  </si>
  <si>
    <t>Total for All States</t>
  </si>
  <si>
    <t>Total 1780-1783</t>
  </si>
  <si>
    <t>Total 1784-1789</t>
  </si>
  <si>
    <t>Grand Total 1780-1789</t>
  </si>
  <si>
    <t>to X8, Y8</t>
  </si>
  <si>
    <t>60% of Issue to be Distributed to Individual States</t>
  </si>
  <si>
    <t>Receipts from 1777 through February, 1778 (Face &amp; Specie Value)</t>
  </si>
  <si>
    <t>Row 4</t>
  </si>
  <si>
    <t>State "Currency"</t>
  </si>
  <si>
    <t>Emissions of state paper</t>
  </si>
  <si>
    <t>Includes all paper "money": notes, bills of credit, certificates, etc.</t>
  </si>
  <si>
    <t>Total by State</t>
  </si>
  <si>
    <t>South Carolina</t>
  </si>
  <si>
    <t>Georgia</t>
  </si>
  <si>
    <t>Total by Year</t>
  </si>
  <si>
    <t>livres</t>
  </si>
  <si>
    <t>dollars</t>
  </si>
  <si>
    <t>Bingham</t>
  </si>
  <si>
    <t>1775-76</t>
  </si>
  <si>
    <t>Certificates Issued by</t>
  </si>
  <si>
    <t>Army commissioners</t>
  </si>
  <si>
    <t>state commissioners</t>
  </si>
  <si>
    <t>quartermaster, etc.</t>
  </si>
  <si>
    <t>Register of the Treasury</t>
  </si>
  <si>
    <t>Foreign Expenditures</t>
  </si>
  <si>
    <t>State Expenditures</t>
  </si>
  <si>
    <t>Paper emissions expressed in specie value</t>
  </si>
  <si>
    <t>Non-Federal Expenditures</t>
  </si>
  <si>
    <t>Grand Total</t>
  </si>
  <si>
    <t>Alexander Hamilton's Estimates, 1790</t>
  </si>
  <si>
    <r>
      <rPr>
        <b/>
        <sz val="12"/>
        <color theme="1"/>
        <rFont val="Calibri"/>
        <family val="2"/>
        <scheme val="minor"/>
      </rPr>
      <t>Source:</t>
    </r>
    <r>
      <rPr>
        <sz val="12"/>
        <color theme="1"/>
        <rFont val="Calibri"/>
        <family val="2"/>
        <scheme val="minor"/>
      </rPr>
      <t xml:space="preserve"> Jonathan Elliot, </t>
    </r>
    <r>
      <rPr>
        <i/>
        <sz val="12"/>
        <color theme="1"/>
        <rFont val="Calibri"/>
        <family val="2"/>
        <scheme val="minor"/>
      </rPr>
      <t>The Funding System of the United States and of Great Britain, with Some Tabular Facts of Other Nations Touching the Same Subject</t>
    </r>
    <r>
      <rPr>
        <sz val="12"/>
        <color theme="1"/>
        <rFont val="Calibri"/>
        <family val="2"/>
        <scheme val="minor"/>
      </rPr>
      <t xml:space="preserve"> (Washington, DC: Blair &amp; Rives, 1845), p. 10.</t>
    </r>
  </si>
  <si>
    <t>MA</t>
  </si>
  <si>
    <t>NY</t>
  </si>
  <si>
    <t>PA, NJ, DE, MD</t>
  </si>
  <si>
    <t>VA</t>
  </si>
  <si>
    <t>SC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</si>
  <si>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</si>
  <si>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</si>
  <si>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</si>
  <si>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</si>
  <si>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</si>
  <si>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</si>
  <si>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</si>
  <si>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</si>
  <si>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</si>
  <si>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</si>
  <si>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</si>
  <si>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State Depreciation: Average per Year</t>
  </si>
  <si>
    <t>State Depreciation: by Month</t>
  </si>
  <si>
    <t xml:space="preserve">Row 7  </t>
  </si>
  <si>
    <t>State Currency Emissions 1775-1783: Face Value</t>
  </si>
  <si>
    <t>State Currency Emissions 1775-1783: Specie Value</t>
  </si>
  <si>
    <t>Rows 8-9</t>
  </si>
  <si>
    <t>Standing Committee on the Treasury ("Committee of Five")</t>
  </si>
  <si>
    <t>Standing Committee of Claims (Sept. 25, 1775 - July 30, 1776)</t>
  </si>
  <si>
    <t>Michael Hillegas, George Clymer</t>
  </si>
  <si>
    <t>Continental Treasurers</t>
  </si>
  <si>
    <t>Thomas Willing, Chairman</t>
  </si>
  <si>
    <t>Standing Committee on the Treasury (Feb. 17, 1776 - Nov. 28, 1779)</t>
  </si>
  <si>
    <t>Superintendent of Finance June 27, 1781 - Nov. 1, 1784)</t>
  </si>
  <si>
    <t>Board of Treasury (July 30, 1779 - June 27, 1781)</t>
  </si>
  <si>
    <t>Board of Treasury: Two Congressmen &amp; Three Full-Time Commissioners</t>
  </si>
  <si>
    <t>State Currency: Face Value</t>
  </si>
  <si>
    <t>State Currency: Specie Value</t>
  </si>
  <si>
    <t>State Depreciation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</si>
</sst>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8" tint="-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ACDC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8D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9">
    <xf numFmtId="0" fontId="0" fillId="0" borderId="0" xfId="0"/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0" fillId="6" borderId="3" xfId="0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6" borderId="6" xfId="0" applyFill="1" applyBorder="1" applyAlignment="1">
      <alignment horizontal="right"/>
    </xf>
    <xf numFmtId="3" fontId="0" fillId="8" borderId="2" xfId="0" applyNumberFormat="1" applyFill="1" applyBorder="1"/>
    <xf numFmtId="3" fontId="0" fillId="9" borderId="10" xfId="0" applyNumberFormat="1" applyFill="1" applyBorder="1"/>
    <xf numFmtId="3" fontId="0" fillId="9" borderId="3" xfId="0" applyNumberFormat="1" applyFill="1" applyBorder="1"/>
    <xf numFmtId="3" fontId="0" fillId="8" borderId="10" xfId="0" applyNumberFormat="1" applyFill="1" applyBorder="1"/>
    <xf numFmtId="0" fontId="1" fillId="4" borderId="7" xfId="0" applyFont="1" applyFill="1" applyBorder="1" applyAlignment="1">
      <alignment horizontal="center" vertical="center" wrapText="1"/>
    </xf>
    <xf numFmtId="3" fontId="0" fillId="8" borderId="13" xfId="0" applyNumberFormat="1" applyFill="1" applyBorder="1"/>
    <xf numFmtId="3" fontId="0" fillId="9" borderId="0" xfId="0" applyNumberFormat="1" applyFill="1"/>
    <xf numFmtId="3" fontId="0" fillId="9" borderId="14" xfId="0" applyNumberFormat="1" applyFill="1" applyBorder="1"/>
    <xf numFmtId="3" fontId="0" fillId="8" borderId="0" xfId="0" applyNumberFormat="1" applyFill="1"/>
    <xf numFmtId="3" fontId="0" fillId="8" borderId="13" xfId="0" applyNumberFormat="1" applyFill="1" applyBorder="1" applyAlignment="1">
      <alignment horizontal="right" vertical="center"/>
    </xf>
    <xf numFmtId="3" fontId="0" fillId="9" borderId="14" xfId="0" applyNumberFormat="1" applyFill="1" applyBorder="1" applyAlignment="1">
      <alignment horizontal="right" vertical="center"/>
    </xf>
    <xf numFmtId="0" fontId="0" fillId="8" borderId="2" xfId="0" applyFill="1" applyBorder="1" applyAlignment="1">
      <alignment horizontal="left" vertical="center" wrapText="1"/>
    </xf>
    <xf numFmtId="3" fontId="0" fillId="8" borderId="2" xfId="0" applyNumberFormat="1" applyFill="1" applyBorder="1" applyAlignment="1">
      <alignment vertical="center"/>
    </xf>
    <xf numFmtId="0" fontId="0" fillId="8" borderId="8" xfId="0" applyFill="1" applyBorder="1" applyAlignment="1">
      <alignment horizontal="left" vertical="center" wrapText="1"/>
    </xf>
    <xf numFmtId="3" fontId="0" fillId="9" borderId="0" xfId="0" applyNumberFormat="1" applyFill="1" applyAlignment="1">
      <alignment horizontal="right" vertical="center"/>
    </xf>
    <xf numFmtId="3" fontId="0" fillId="8" borderId="0" xfId="0" applyNumberFormat="1" applyFill="1" applyAlignment="1">
      <alignment horizontal="right" vertical="center"/>
    </xf>
    <xf numFmtId="3" fontId="0" fillId="8" borderId="8" xfId="0" applyNumberFormat="1" applyFill="1" applyBorder="1" applyAlignment="1">
      <alignment vertical="center"/>
    </xf>
    <xf numFmtId="3" fontId="0" fillId="0" borderId="0" xfId="0" applyNumberFormat="1"/>
    <xf numFmtId="0" fontId="0" fillId="7" borderId="0" xfId="0" applyFill="1" applyAlignment="1">
      <alignment horizontal="center"/>
    </xf>
    <xf numFmtId="0" fontId="0" fillId="8" borderId="1" xfId="0" applyFill="1" applyBorder="1" applyAlignment="1">
      <alignment horizontal="left" vertical="center"/>
    </xf>
    <xf numFmtId="3" fontId="0" fillId="8" borderId="2" xfId="0" applyNumberFormat="1" applyFill="1" applyBorder="1" applyAlignment="1">
      <alignment horizontal="right" vertical="center"/>
    </xf>
    <xf numFmtId="3" fontId="0" fillId="9" borderId="3" xfId="0" applyNumberFormat="1" applyFill="1" applyBorder="1" applyAlignment="1">
      <alignment horizontal="right" vertical="center"/>
    </xf>
    <xf numFmtId="0" fontId="0" fillId="8" borderId="11" xfId="0" applyFill="1" applyBorder="1" applyAlignment="1">
      <alignment horizontal="left" vertical="center"/>
    </xf>
    <xf numFmtId="3" fontId="2" fillId="9" borderId="14" xfId="0" applyNumberFormat="1" applyFont="1" applyFill="1" applyBorder="1" applyAlignment="1">
      <alignment horizontal="right" vertical="center"/>
    </xf>
    <xf numFmtId="3" fontId="2" fillId="9" borderId="0" xfId="0" applyNumberFormat="1" applyFont="1" applyFill="1" applyAlignment="1">
      <alignment horizontal="right" vertical="center"/>
    </xf>
    <xf numFmtId="0" fontId="0" fillId="8" borderId="7" xfId="0" applyFill="1" applyBorder="1" applyAlignment="1">
      <alignment horizontal="left" vertical="center"/>
    </xf>
    <xf numFmtId="0" fontId="0" fillId="7" borderId="10" xfId="0" applyFill="1" applyBorder="1"/>
    <xf numFmtId="0" fontId="0" fillId="7" borderId="10" xfId="0" applyFill="1" applyBorder="1" applyAlignment="1">
      <alignment horizontal="center"/>
    </xf>
    <xf numFmtId="3" fontId="0" fillId="9" borderId="10" xfId="0" applyNumberFormat="1" applyFill="1" applyBorder="1" applyAlignment="1">
      <alignment horizontal="right" vertical="center"/>
    </xf>
    <xf numFmtId="3" fontId="0" fillId="8" borderId="10" xfId="0" applyNumberFormat="1" applyFill="1" applyBorder="1" applyAlignment="1">
      <alignment horizontal="right" vertical="center"/>
    </xf>
    <xf numFmtId="0" fontId="0" fillId="7" borderId="0" xfId="0" applyFill="1"/>
    <xf numFmtId="3" fontId="0" fillId="8" borderId="11" xfId="0" applyNumberFormat="1" applyFill="1" applyBorder="1" applyAlignment="1">
      <alignment horizontal="left" vertical="center"/>
    </xf>
    <xf numFmtId="0" fontId="0" fillId="8" borderId="11" xfId="0" applyFill="1" applyBorder="1" applyAlignment="1">
      <alignment horizontal="left"/>
    </xf>
    <xf numFmtId="3" fontId="0" fillId="8" borderId="8" xfId="0" applyNumberFormat="1" applyFill="1" applyBorder="1"/>
    <xf numFmtId="3" fontId="0" fillId="9" borderId="9" xfId="0" applyNumberFormat="1" applyFill="1" applyBorder="1"/>
    <xf numFmtId="0" fontId="0" fillId="7" borderId="2" xfId="0" applyFill="1" applyBorder="1"/>
    <xf numFmtId="0" fontId="0" fillId="7" borderId="3" xfId="0" applyFill="1" applyBorder="1" applyAlignment="1">
      <alignment horizontal="center"/>
    </xf>
    <xf numFmtId="0" fontId="0" fillId="8" borderId="1" xfId="0" applyFill="1" applyBorder="1" applyAlignment="1">
      <alignment horizontal="left"/>
    </xf>
    <xf numFmtId="3" fontId="0" fillId="10" borderId="2" xfId="0" applyNumberFormat="1" applyFill="1" applyBorder="1"/>
    <xf numFmtId="3" fontId="0" fillId="10" borderId="3" xfId="0" applyNumberFormat="1" applyFill="1" applyBorder="1"/>
    <xf numFmtId="3" fontId="0" fillId="10" borderId="10" xfId="0" applyNumberFormat="1" applyFill="1" applyBorder="1"/>
    <xf numFmtId="0" fontId="0" fillId="7" borderId="8" xfId="0" applyFill="1" applyBorder="1"/>
    <xf numFmtId="0" fontId="0" fillId="7" borderId="9" xfId="0" applyFill="1" applyBorder="1" applyAlignment="1">
      <alignment horizontal="center"/>
    </xf>
    <xf numFmtId="0" fontId="0" fillId="8" borderId="7" xfId="0" applyFill="1" applyBorder="1" applyAlignment="1">
      <alignment horizontal="left"/>
    </xf>
    <xf numFmtId="3" fontId="0" fillId="10" borderId="8" xfId="0" applyNumberFormat="1" applyFill="1" applyBorder="1"/>
    <xf numFmtId="3" fontId="0" fillId="10" borderId="9" xfId="0" applyNumberFormat="1" applyFill="1" applyBorder="1"/>
    <xf numFmtId="3" fontId="0" fillId="10" borderId="12" xfId="0" applyNumberFormat="1" applyFill="1" applyBorder="1"/>
    <xf numFmtId="3" fontId="0" fillId="8" borderId="12" xfId="0" applyNumberFormat="1" applyFill="1" applyBorder="1"/>
    <xf numFmtId="3" fontId="0" fillId="9" borderId="12" xfId="0" applyNumberFormat="1" applyFill="1" applyBorder="1"/>
    <xf numFmtId="0" fontId="0" fillId="8" borderId="8" xfId="0" applyFill="1" applyBorder="1" applyAlignment="1">
      <alignment horizontal="left"/>
    </xf>
    <xf numFmtId="0" fontId="0" fillId="11" borderId="15" xfId="0" applyFill="1" applyBorder="1"/>
    <xf numFmtId="3" fontId="0" fillId="11" borderId="8" xfId="0" applyNumberFormat="1" applyFill="1" applyBorder="1"/>
    <xf numFmtId="3" fontId="0" fillId="10" borderId="7" xfId="0" applyNumberFormat="1" applyFill="1" applyBorder="1"/>
    <xf numFmtId="3" fontId="0" fillId="11" borderId="12" xfId="0" applyNumberFormat="1" applyFill="1" applyBorder="1"/>
    <xf numFmtId="3" fontId="1" fillId="11" borderId="5" xfId="0" applyNumberFormat="1" applyFont="1" applyFill="1" applyBorder="1"/>
    <xf numFmtId="3" fontId="0" fillId="10" borderId="15" xfId="0" applyNumberFormat="1" applyFill="1" applyBorder="1"/>
    <xf numFmtId="0" fontId="0" fillId="12" borderId="1" xfId="0" applyFill="1" applyBorder="1"/>
    <xf numFmtId="3" fontId="0" fillId="10" borderId="5" xfId="0" applyNumberFormat="1" applyFill="1" applyBorder="1"/>
    <xf numFmtId="3" fontId="0" fillId="12" borderId="5" xfId="0" applyNumberFormat="1" applyFill="1" applyBorder="1"/>
    <xf numFmtId="3" fontId="0" fillId="12" borderId="15" xfId="0" applyNumberFormat="1" applyFill="1" applyBorder="1"/>
    <xf numFmtId="3" fontId="0" fillId="10" borderId="4" xfId="0" applyNumberFormat="1" applyFill="1" applyBorder="1"/>
    <xf numFmtId="3" fontId="1" fillId="12" borderId="15" xfId="0" applyNumberFormat="1" applyFont="1" applyFill="1" applyBorder="1"/>
    <xf numFmtId="0" fontId="0" fillId="13" borderId="1" xfId="0" applyFill="1" applyBorder="1" applyAlignment="1">
      <alignment horizontal="left"/>
    </xf>
    <xf numFmtId="0" fontId="0" fillId="10" borderId="2" xfId="0" applyFill="1" applyBorder="1"/>
    <xf numFmtId="0" fontId="0" fillId="10" borderId="3" xfId="0" applyFill="1" applyBorder="1"/>
    <xf numFmtId="0" fontId="0" fillId="10" borderId="13" xfId="0" applyFill="1" applyBorder="1"/>
    <xf numFmtId="0" fontId="0" fillId="10" borderId="14" xfId="0" applyFill="1" applyBorder="1"/>
    <xf numFmtId="0" fontId="0" fillId="13" borderId="7" xfId="0" applyFill="1" applyBorder="1" applyAlignment="1">
      <alignment horizontal="left"/>
    </xf>
    <xf numFmtId="0" fontId="0" fillId="7" borderId="1" xfId="0" applyFill="1" applyBorder="1" applyAlignment="1">
      <alignment horizontal="right"/>
    </xf>
    <xf numFmtId="0" fontId="0" fillId="14" borderId="4" xfId="0" applyFill="1" applyBorder="1" applyAlignment="1">
      <alignment horizontal="center" wrapText="1"/>
    </xf>
    <xf numFmtId="0" fontId="0" fillId="14" borderId="4" xfId="0" applyFill="1" applyBorder="1" applyAlignment="1">
      <alignment wrapText="1"/>
    </xf>
    <xf numFmtId="0" fontId="0" fillId="14" borderId="6" xfId="0" applyFill="1" applyBorder="1" applyAlignment="1">
      <alignment horizontal="center" wrapText="1"/>
    </xf>
    <xf numFmtId="0" fontId="0" fillId="7" borderId="11" xfId="0" applyFill="1" applyBorder="1" applyAlignment="1">
      <alignment horizontal="right"/>
    </xf>
    <xf numFmtId="0" fontId="0" fillId="10" borderId="4" xfId="0" applyFill="1" applyBorder="1"/>
    <xf numFmtId="0" fontId="0" fillId="10" borderId="6" xfId="0" applyFill="1" applyBorder="1"/>
    <xf numFmtId="0" fontId="0" fillId="10" borderId="0" xfId="0" applyFill="1" applyAlignment="1">
      <alignment horizontal="center"/>
    </xf>
    <xf numFmtId="0" fontId="0" fillId="10" borderId="0" xfId="0" applyFill="1"/>
    <xf numFmtId="0" fontId="0" fillId="14" borderId="5" xfId="0" applyFill="1" applyBorder="1"/>
    <xf numFmtId="0" fontId="0" fillId="14" borderId="4" xfId="0" applyFill="1" applyBorder="1"/>
    <xf numFmtId="0" fontId="3" fillId="14" borderId="4" xfId="0" applyFont="1" applyFill="1" applyBorder="1" applyAlignment="1">
      <alignment wrapText="1"/>
    </xf>
    <xf numFmtId="0" fontId="0" fillId="10" borderId="4" xfId="0" applyFill="1" applyBorder="1" applyAlignment="1">
      <alignment horizontal="center"/>
    </xf>
    <xf numFmtId="0" fontId="0" fillId="10" borderId="8" xfId="0" applyFill="1" applyBorder="1"/>
    <xf numFmtId="0" fontId="0" fillId="10" borderId="9" xfId="0" applyFill="1" applyBorder="1"/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0" fontId="0" fillId="3" borderId="6" xfId="0" applyFill="1" applyBorder="1"/>
    <xf numFmtId="0" fontId="1" fillId="3" borderId="4" xfId="0" applyFont="1" applyFill="1" applyBorder="1"/>
    <xf numFmtId="0" fontId="1" fillId="3" borderId="6" xfId="0" applyFont="1" applyFill="1" applyBorder="1"/>
    <xf numFmtId="0" fontId="0" fillId="4" borderId="15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1" fillId="4" borderId="15" xfId="0" applyFont="1" applyFill="1" applyBorder="1" applyAlignment="1">
      <alignment horizontal="right"/>
    </xf>
    <xf numFmtId="0" fontId="1" fillId="4" borderId="6" xfId="0" applyFont="1" applyFill="1" applyBorder="1" applyAlignment="1">
      <alignment horizontal="right"/>
    </xf>
    <xf numFmtId="0" fontId="0" fillId="4" borderId="15" xfId="0" applyFill="1" applyBorder="1"/>
    <xf numFmtId="0" fontId="1" fillId="4" borderId="1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0" fontId="0" fillId="3" borderId="8" xfId="0" applyFill="1" applyBorder="1" applyAlignment="1">
      <alignment horizontal="center"/>
    </xf>
    <xf numFmtId="0" fontId="0" fillId="3" borderId="7" xfId="0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14" borderId="1" xfId="0" applyFill="1" applyBorder="1" applyAlignment="1">
      <alignment horizontal="center"/>
    </xf>
    <xf numFmtId="49" fontId="0" fillId="8" borderId="10" xfId="0" applyNumberFormat="1" applyFill="1" applyBorder="1" applyAlignment="1">
      <alignment horizontal="right"/>
    </xf>
    <xf numFmtId="3" fontId="0" fillId="9" borderId="2" xfId="0" applyNumberFormat="1" applyFill="1" applyBorder="1"/>
    <xf numFmtId="3" fontId="0" fillId="9" borderId="1" xfId="0" applyNumberFormat="1" applyFill="1" applyBorder="1"/>
    <xf numFmtId="0" fontId="0" fillId="3" borderId="1" xfId="0" applyFill="1" applyBorder="1"/>
    <xf numFmtId="0" fontId="0" fillId="9" borderId="1" xfId="0" applyFill="1" applyBorder="1" applyAlignment="1">
      <alignment horizontal="center"/>
    </xf>
    <xf numFmtId="1" fontId="0" fillId="9" borderId="3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3" fontId="0" fillId="15" borderId="1" xfId="0" applyNumberFormat="1" applyFill="1" applyBorder="1"/>
    <xf numFmtId="3" fontId="0" fillId="11" borderId="1" xfId="0" applyNumberFormat="1" applyFill="1" applyBorder="1"/>
    <xf numFmtId="0" fontId="0" fillId="9" borderId="2" xfId="0" applyFill="1" applyBorder="1" applyAlignment="1">
      <alignment horizontal="center"/>
    </xf>
    <xf numFmtId="3" fontId="4" fillId="9" borderId="3" xfId="0" applyNumberFormat="1" applyFont="1" applyFill="1" applyBorder="1"/>
    <xf numFmtId="0" fontId="0" fillId="14" borderId="11" xfId="0" applyFill="1" applyBorder="1" applyAlignment="1">
      <alignment horizontal="center"/>
    </xf>
    <xf numFmtId="49" fontId="0" fillId="8" borderId="0" xfId="0" applyNumberFormat="1" applyFill="1" applyAlignment="1">
      <alignment horizontal="right"/>
    </xf>
    <xf numFmtId="3" fontId="0" fillId="9" borderId="13" xfId="0" applyNumberFormat="1" applyFill="1" applyBorder="1"/>
    <xf numFmtId="3" fontId="0" fillId="9" borderId="11" xfId="0" applyNumberFormat="1" applyFill="1" applyBorder="1"/>
    <xf numFmtId="0" fontId="0" fillId="3" borderId="11" xfId="0" applyFill="1" applyBorder="1"/>
    <xf numFmtId="0" fontId="0" fillId="9" borderId="11" xfId="0" applyFill="1" applyBorder="1" applyAlignment="1">
      <alignment horizontal="center"/>
    </xf>
    <xf numFmtId="1" fontId="0" fillId="9" borderId="14" xfId="0" applyNumberFormat="1" applyFill="1" applyBorder="1" applyAlignment="1">
      <alignment horizontal="center"/>
    </xf>
    <xf numFmtId="1" fontId="0" fillId="9" borderId="11" xfId="0" applyNumberFormat="1" applyFill="1" applyBorder="1" applyAlignment="1">
      <alignment horizontal="center"/>
    </xf>
    <xf numFmtId="3" fontId="0" fillId="15" borderId="11" xfId="0" applyNumberFormat="1" applyFill="1" applyBorder="1"/>
    <xf numFmtId="3" fontId="0" fillId="11" borderId="11" xfId="0" applyNumberFormat="1" applyFill="1" applyBorder="1"/>
    <xf numFmtId="0" fontId="0" fillId="14" borderId="7" xfId="0" applyFill="1" applyBorder="1" applyAlignment="1">
      <alignment horizontal="center"/>
    </xf>
    <xf numFmtId="3" fontId="0" fillId="9" borderId="7" xfId="0" applyNumberFormat="1" applyFill="1" applyBorder="1"/>
    <xf numFmtId="0" fontId="0" fillId="9" borderId="8" xfId="0" applyFill="1" applyBorder="1" applyAlignment="1">
      <alignment horizontal="center"/>
    </xf>
    <xf numFmtId="3" fontId="4" fillId="9" borderId="9" xfId="0" applyNumberFormat="1" applyFont="1" applyFill="1" applyBorder="1"/>
    <xf numFmtId="3" fontId="0" fillId="11" borderId="7" xfId="0" applyNumberFormat="1" applyFill="1" applyBorder="1"/>
    <xf numFmtId="49" fontId="0" fillId="8" borderId="12" xfId="0" applyNumberFormat="1" applyFill="1" applyBorder="1" applyAlignment="1">
      <alignment horizontal="right"/>
    </xf>
    <xf numFmtId="3" fontId="0" fillId="9" borderId="8" xfId="0" applyNumberFormat="1" applyFill="1" applyBorder="1"/>
    <xf numFmtId="0" fontId="0" fillId="8" borderId="6" xfId="0" applyFill="1" applyBorder="1" applyAlignment="1">
      <alignment horizontal="right"/>
    </xf>
    <xf numFmtId="3" fontId="0" fillId="11" borderId="13" xfId="0" applyNumberFormat="1" applyFill="1" applyBorder="1"/>
    <xf numFmtId="0" fontId="0" fillId="3" borderId="5" xfId="0" applyFill="1" applyBorder="1" applyAlignment="1">
      <alignment horizontal="center"/>
    </xf>
    <xf numFmtId="3" fontId="0" fillId="3" borderId="15" xfId="0" applyNumberFormat="1" applyFill="1" applyBorder="1"/>
    <xf numFmtId="3" fontId="4" fillId="3" borderId="6" xfId="0" applyNumberFormat="1" applyFont="1" applyFill="1" applyBorder="1"/>
    <xf numFmtId="3" fontId="0" fillId="3" borderId="7" xfId="0" applyNumberFormat="1" applyFill="1" applyBorder="1"/>
    <xf numFmtId="1" fontId="0" fillId="2" borderId="1" xfId="0" applyNumberFormat="1" applyFill="1" applyBorder="1" applyAlignment="1">
      <alignment horizontal="center"/>
    </xf>
    <xf numFmtId="3" fontId="0" fillId="2" borderId="10" xfId="0" applyNumberFormat="1" applyFill="1" applyBorder="1"/>
    <xf numFmtId="3" fontId="0" fillId="2" borderId="1" xfId="0" applyNumberFormat="1" applyFill="1" applyBorder="1"/>
    <xf numFmtId="1" fontId="0" fillId="2" borderId="11" xfId="0" applyNumberFormat="1" applyFill="1" applyBorder="1" applyAlignment="1">
      <alignment horizontal="center"/>
    </xf>
    <xf numFmtId="0" fontId="0" fillId="3" borderId="7" xfId="0" applyFill="1" applyBorder="1"/>
    <xf numFmtId="0" fontId="0" fillId="9" borderId="7" xfId="0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3" fontId="0" fillId="5" borderId="12" xfId="0" applyNumberFormat="1" applyFill="1" applyBorder="1"/>
    <xf numFmtId="3" fontId="0" fillId="16" borderId="7" xfId="0" applyNumberFormat="1" applyFill="1" applyBorder="1"/>
    <xf numFmtId="0" fontId="0" fillId="8" borderId="4" xfId="0" applyFill="1" applyBorder="1" applyAlignment="1">
      <alignment horizontal="right"/>
    </xf>
    <xf numFmtId="3" fontId="0" fillId="11" borderId="15" xfId="0" applyNumberFormat="1" applyFill="1" applyBorder="1"/>
    <xf numFmtId="0" fontId="0" fillId="13" borderId="15" xfId="0" applyFill="1" applyBorder="1" applyAlignment="1">
      <alignment horizontal="center"/>
    </xf>
    <xf numFmtId="3" fontId="0" fillId="3" borderId="4" xfId="0" applyNumberFormat="1" applyFill="1" applyBorder="1"/>
    <xf numFmtId="3" fontId="0" fillId="2" borderId="15" xfId="0" applyNumberFormat="1" applyFill="1" applyBorder="1"/>
    <xf numFmtId="0" fontId="0" fillId="9" borderId="1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9" borderId="10" xfId="0" applyFill="1" applyBorder="1" applyAlignment="1">
      <alignment horizontal="left"/>
    </xf>
    <xf numFmtId="0" fontId="0" fillId="9" borderId="10" xfId="0" applyFill="1" applyBorder="1"/>
    <xf numFmtId="0" fontId="0" fillId="9" borderId="3" xfId="0" applyFill="1" applyBorder="1"/>
    <xf numFmtId="0" fontId="0" fillId="13" borderId="1" xfId="0" applyFill="1" applyBorder="1" applyAlignment="1">
      <alignment horizontal="center"/>
    </xf>
    <xf numFmtId="3" fontId="0" fillId="3" borderId="2" xfId="0" applyNumberFormat="1" applyFill="1" applyBorder="1"/>
    <xf numFmtId="0" fontId="0" fillId="3" borderId="13" xfId="0" applyFill="1" applyBorder="1" applyAlignment="1">
      <alignment horizontal="center"/>
    </xf>
    <xf numFmtId="0" fontId="0" fillId="9" borderId="0" xfId="0" applyFill="1" applyAlignment="1">
      <alignment horizontal="left"/>
    </xf>
    <xf numFmtId="0" fontId="0" fillId="9" borderId="0" xfId="0" applyFill="1"/>
    <xf numFmtId="0" fontId="0" fillId="9" borderId="14" xfId="0" applyFill="1" applyBorder="1"/>
    <xf numFmtId="0" fontId="0" fillId="13" borderId="7" xfId="0" applyFill="1" applyBorder="1" applyAlignment="1">
      <alignment horizontal="center"/>
    </xf>
    <xf numFmtId="3" fontId="0" fillId="3" borderId="8" xfId="0" applyNumberFormat="1" applyFill="1" applyBorder="1"/>
    <xf numFmtId="3" fontId="0" fillId="2" borderId="7" xfId="0" applyNumberFormat="1" applyFill="1" applyBorder="1"/>
    <xf numFmtId="1" fontId="0" fillId="13" borderId="11" xfId="0" applyNumberFormat="1" applyFill="1" applyBorder="1" applyAlignment="1">
      <alignment horizontal="center"/>
    </xf>
    <xf numFmtId="3" fontId="0" fillId="13" borderId="11" xfId="0" applyNumberFormat="1" applyFill="1" applyBorder="1"/>
    <xf numFmtId="3" fontId="0" fillId="10" borderId="0" xfId="0" applyNumberFormat="1" applyFill="1"/>
    <xf numFmtId="49" fontId="0" fillId="8" borderId="3" xfId="0" applyNumberFormat="1" applyFill="1" applyBorder="1" applyAlignment="1">
      <alignment horizontal="right"/>
    </xf>
    <xf numFmtId="3" fontId="0" fillId="16" borderId="5" xfId="0" applyNumberFormat="1" applyFill="1" applyBorder="1"/>
    <xf numFmtId="3" fontId="0" fillId="16" borderId="15" xfId="0" applyNumberFormat="1" applyFill="1" applyBorder="1"/>
    <xf numFmtId="0" fontId="0" fillId="13" borderId="11" xfId="0" applyFill="1" applyBorder="1" applyAlignment="1">
      <alignment horizontal="center"/>
    </xf>
    <xf numFmtId="3" fontId="0" fillId="3" borderId="13" xfId="0" applyNumberFormat="1" applyFill="1" applyBorder="1"/>
    <xf numFmtId="3" fontId="0" fillId="2" borderId="11" xfId="0" applyNumberFormat="1" applyFill="1" applyBorder="1"/>
    <xf numFmtId="49" fontId="0" fillId="8" borderId="14" xfId="0" applyNumberFormat="1" applyFill="1" applyBorder="1" applyAlignment="1">
      <alignment horizontal="right"/>
    </xf>
    <xf numFmtId="1" fontId="0" fillId="10" borderId="13" xfId="0" applyNumberFormat="1" applyFill="1" applyBorder="1" applyAlignment="1">
      <alignment horizontal="center"/>
    </xf>
    <xf numFmtId="3" fontId="0" fillId="10" borderId="14" xfId="0" applyNumberFormat="1" applyFill="1" applyBorder="1"/>
    <xf numFmtId="0" fontId="0" fillId="2" borderId="8" xfId="0" applyFill="1" applyBorder="1" applyAlignment="1">
      <alignment horizontal="center"/>
    </xf>
    <xf numFmtId="3" fontId="0" fillId="2" borderId="8" xfId="0" applyNumberFormat="1" applyFill="1" applyBorder="1"/>
    <xf numFmtId="3" fontId="0" fillId="2" borderId="9" xfId="0" applyNumberFormat="1" applyFill="1" applyBorder="1"/>
    <xf numFmtId="1" fontId="0" fillId="10" borderId="8" xfId="0" applyNumberFormat="1" applyFill="1" applyBorder="1" applyAlignment="1">
      <alignment horizontal="center"/>
    </xf>
    <xf numFmtId="3" fontId="0" fillId="2" borderId="3" xfId="0" applyNumberFormat="1" applyFill="1" applyBorder="1"/>
    <xf numFmtId="3" fontId="0" fillId="5" borderId="7" xfId="0" applyNumberFormat="1" applyFill="1" applyBorder="1"/>
    <xf numFmtId="3" fontId="0" fillId="16" borderId="14" xfId="0" applyNumberFormat="1" applyFill="1" applyBorder="1"/>
    <xf numFmtId="49" fontId="0" fillId="8" borderId="9" xfId="0" applyNumberFormat="1" applyFill="1" applyBorder="1" applyAlignment="1">
      <alignment horizontal="right"/>
    </xf>
    <xf numFmtId="0" fontId="0" fillId="14" borderId="15" xfId="0" applyFill="1" applyBorder="1" applyAlignment="1">
      <alignment horizontal="center"/>
    </xf>
    <xf numFmtId="3" fontId="0" fillId="8" borderId="5" xfId="0" applyNumberFormat="1" applyFill="1" applyBorder="1"/>
    <xf numFmtId="3" fontId="0" fillId="9" borderId="15" xfId="0" applyNumberFormat="1" applyFill="1" applyBorder="1"/>
    <xf numFmtId="3" fontId="0" fillId="11" borderId="5" xfId="0" applyNumberFormat="1" applyFill="1" applyBorder="1"/>
    <xf numFmtId="0" fontId="0" fillId="9" borderId="12" xfId="0" applyFill="1" applyBorder="1" applyAlignment="1">
      <alignment horizontal="left"/>
    </xf>
    <xf numFmtId="0" fontId="0" fillId="9" borderId="12" xfId="0" applyFill="1" applyBorder="1"/>
    <xf numFmtId="0" fontId="0" fillId="9" borderId="9" xfId="0" applyFill="1" applyBorder="1"/>
    <xf numFmtId="3" fontId="0" fillId="3" borderId="0" xfId="0" applyNumberFormat="1" applyFill="1"/>
    <xf numFmtId="0" fontId="0" fillId="8" borderId="10" xfId="0" applyFill="1" applyBorder="1" applyAlignment="1">
      <alignment horizontal="right"/>
    </xf>
    <xf numFmtId="0" fontId="0" fillId="8" borderId="3" xfId="0" applyFill="1" applyBorder="1" applyAlignment="1">
      <alignment horizontal="right"/>
    </xf>
    <xf numFmtId="3" fontId="0" fillId="11" borderId="2" xfId="0" applyNumberFormat="1" applyFill="1" applyBorder="1"/>
    <xf numFmtId="0" fontId="0" fillId="2" borderId="5" xfId="0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0" fontId="0" fillId="13" borderId="15" xfId="0" applyFill="1" applyBorder="1"/>
    <xf numFmtId="3" fontId="1" fillId="14" borderId="5" xfId="0" applyNumberFormat="1" applyFont="1" applyFill="1" applyBorder="1"/>
    <xf numFmtId="3" fontId="1" fillId="14" borderId="15" xfId="0" applyNumberFormat="1" applyFont="1" applyFill="1" applyBorder="1"/>
    <xf numFmtId="3" fontId="0" fillId="3" borderId="10" xfId="0" applyNumberFormat="1" applyFill="1" applyBorder="1"/>
    <xf numFmtId="3" fontId="0" fillId="11" borderId="14" xfId="0" applyNumberFormat="1" applyFill="1" applyBorder="1"/>
    <xf numFmtId="3" fontId="0" fillId="3" borderId="1" xfId="0" applyNumberFormat="1" applyFill="1" applyBorder="1"/>
    <xf numFmtId="3" fontId="0" fillId="3" borderId="3" xfId="0" applyNumberFormat="1" applyFill="1" applyBorder="1"/>
    <xf numFmtId="3" fontId="0" fillId="3" borderId="11" xfId="0" applyNumberFormat="1" applyFill="1" applyBorder="1"/>
    <xf numFmtId="3" fontId="0" fillId="3" borderId="14" xfId="0" applyNumberFormat="1" applyFill="1" applyBorder="1"/>
    <xf numFmtId="3" fontId="0" fillId="5" borderId="15" xfId="0" applyNumberFormat="1" applyFill="1" applyBorder="1"/>
    <xf numFmtId="3" fontId="0" fillId="3" borderId="9" xfId="0" applyNumberFormat="1" applyFill="1" applyBorder="1"/>
    <xf numFmtId="3" fontId="0" fillId="12" borderId="4" xfId="0" applyNumberFormat="1" applyFill="1" applyBorder="1"/>
    <xf numFmtId="0" fontId="0" fillId="3" borderId="2" xfId="0" applyFill="1" applyBorder="1"/>
    <xf numFmtId="0" fontId="0" fillId="9" borderId="10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3" borderId="13" xfId="0" applyFill="1" applyBorder="1"/>
    <xf numFmtId="0" fontId="0" fillId="9" borderId="0" xfId="0" applyFill="1" applyAlignment="1">
      <alignment horizontal="center"/>
    </xf>
    <xf numFmtId="1" fontId="0" fillId="2" borderId="3" xfId="0" applyNumberFormat="1" applyFill="1" applyBorder="1" applyAlignment="1">
      <alignment horizontal="center"/>
    </xf>
    <xf numFmtId="3" fontId="0" fillId="2" borderId="2" xfId="0" applyNumberFormat="1" applyFill="1" applyBorder="1"/>
    <xf numFmtId="1" fontId="0" fillId="2" borderId="14" xfId="0" applyNumberFormat="1" applyFill="1" applyBorder="1" applyAlignment="1">
      <alignment horizontal="center"/>
    </xf>
    <xf numFmtId="0" fontId="0" fillId="3" borderId="8" xfId="0" applyFill="1" applyBorder="1"/>
    <xf numFmtId="0" fontId="0" fillId="2" borderId="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3" fontId="0" fillId="5" borderId="5" xfId="0" applyNumberFormat="1" applyFill="1" applyBorder="1"/>
    <xf numFmtId="1" fontId="0" fillId="10" borderId="12" xfId="0" applyNumberFormat="1" applyFill="1" applyBorder="1" applyAlignment="1">
      <alignment horizontal="center"/>
    </xf>
    <xf numFmtId="1" fontId="0" fillId="9" borderId="13" xfId="0" applyNumberFormat="1" applyFill="1" applyBorder="1" applyAlignment="1">
      <alignment horizontal="center"/>
    </xf>
    <xf numFmtId="3" fontId="0" fillId="15" borderId="13" xfId="0" applyNumberFormat="1" applyFill="1" applyBorder="1"/>
    <xf numFmtId="3" fontId="1" fillId="12" borderId="4" xfId="0" applyNumberFormat="1" applyFont="1" applyFill="1" applyBorder="1"/>
    <xf numFmtId="0" fontId="0" fillId="5" borderId="15" xfId="0" applyFill="1" applyBorder="1" applyAlignment="1">
      <alignment horizontal="center"/>
    </xf>
    <xf numFmtId="0" fontId="0" fillId="2" borderId="5" xfId="0" applyFill="1" applyBorder="1"/>
    <xf numFmtId="3" fontId="0" fillId="17" borderId="2" xfId="0" applyNumberFormat="1" applyFill="1" applyBorder="1"/>
    <xf numFmtId="3" fontId="0" fillId="17" borderId="3" xfId="0" applyNumberFormat="1" applyFill="1" applyBorder="1"/>
    <xf numFmtId="0" fontId="0" fillId="8" borderId="0" xfId="0" applyFill="1" applyAlignment="1">
      <alignment horizontal="left"/>
    </xf>
    <xf numFmtId="0" fontId="0" fillId="8" borderId="13" xfId="0" applyFill="1" applyBorder="1" applyAlignment="1">
      <alignment horizontal="left" vertical="center" wrapText="1"/>
    </xf>
    <xf numFmtId="3" fontId="1" fillId="12" borderId="6" xfId="0" applyNumberFormat="1" applyFont="1" applyFill="1" applyBorder="1"/>
    <xf numFmtId="3" fontId="0" fillId="17" borderId="13" xfId="0" applyNumberFormat="1" applyFill="1" applyBorder="1"/>
    <xf numFmtId="3" fontId="0" fillId="17" borderId="14" xfId="0" applyNumberFormat="1" applyFill="1" applyBorder="1"/>
    <xf numFmtId="0" fontId="1" fillId="4" borderId="15" xfId="0" applyFont="1" applyFill="1" applyBorder="1" applyAlignment="1">
      <alignment horizontal="center" vertical="center" wrapText="1"/>
    </xf>
    <xf numFmtId="3" fontId="0" fillId="8" borderId="13" xfId="0" applyNumberFormat="1" applyFill="1" applyBorder="1" applyAlignment="1">
      <alignment vertical="center"/>
    </xf>
    <xf numFmtId="3" fontId="0" fillId="9" borderId="0" xfId="0" applyNumberFormat="1" applyFill="1" applyAlignment="1">
      <alignment vertical="center"/>
    </xf>
    <xf numFmtId="3" fontId="0" fillId="9" borderId="14" xfId="0" applyNumberFormat="1" applyFill="1" applyBorder="1" applyAlignment="1">
      <alignment vertical="center"/>
    </xf>
    <xf numFmtId="3" fontId="0" fillId="8" borderId="0" xfId="0" applyNumberFormat="1" applyFill="1" applyAlignment="1">
      <alignment vertical="center"/>
    </xf>
    <xf numFmtId="0" fontId="0" fillId="8" borderId="5" xfId="0" applyFill="1" applyBorder="1" applyAlignment="1">
      <alignment horizontal="left"/>
    </xf>
    <xf numFmtId="3" fontId="0" fillId="8" borderId="4" xfId="0" applyNumberFormat="1" applyFill="1" applyBorder="1"/>
    <xf numFmtId="3" fontId="0" fillId="9" borderId="4" xfId="0" applyNumberFormat="1" applyFill="1" applyBorder="1"/>
    <xf numFmtId="3" fontId="0" fillId="9" borderId="6" xfId="0" applyNumberFormat="1" applyFill="1" applyBorder="1"/>
    <xf numFmtId="3" fontId="0" fillId="8" borderId="5" xfId="0" applyNumberFormat="1" applyFill="1" applyBorder="1" applyAlignment="1">
      <alignment horizontal="right" vertical="center"/>
    </xf>
    <xf numFmtId="3" fontId="0" fillId="9" borderId="6" xfId="0" applyNumberFormat="1" applyFill="1" applyBorder="1" applyAlignment="1">
      <alignment horizontal="right" vertical="center"/>
    </xf>
    <xf numFmtId="3" fontId="0" fillId="17" borderId="5" xfId="0" applyNumberFormat="1" applyFill="1" applyBorder="1"/>
    <xf numFmtId="3" fontId="0" fillId="17" borderId="6" xfId="0" applyNumberFormat="1" applyFill="1" applyBorder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14" borderId="0" xfId="0" applyFill="1"/>
    <xf numFmtId="0" fontId="0" fillId="8" borderId="0" xfId="0" applyFill="1"/>
    <xf numFmtId="0" fontId="0" fillId="4" borderId="0" xfId="0" applyFill="1" applyAlignment="1">
      <alignment horizontal="right"/>
    </xf>
    <xf numFmtId="0" fontId="0" fillId="9" borderId="6" xfId="0" applyFill="1" applyBorder="1"/>
    <xf numFmtId="3" fontId="0" fillId="8" borderId="5" xfId="0" applyNumberFormat="1" applyFill="1" applyBorder="1" applyAlignment="1">
      <alignment vertical="center"/>
    </xf>
    <xf numFmtId="3" fontId="0" fillId="9" borderId="4" xfId="0" applyNumberFormat="1" applyFill="1" applyBorder="1" applyAlignment="1">
      <alignment vertical="center"/>
    </xf>
    <xf numFmtId="3" fontId="0" fillId="9" borderId="6" xfId="0" applyNumberFormat="1" applyFill="1" applyBorder="1" applyAlignment="1">
      <alignment vertical="center"/>
    </xf>
    <xf numFmtId="3" fontId="0" fillId="8" borderId="4" xfId="0" applyNumberFormat="1" applyFill="1" applyBorder="1" applyAlignment="1">
      <alignment vertical="center"/>
    </xf>
    <xf numFmtId="3" fontId="0" fillId="17" borderId="5" xfId="0" applyNumberFormat="1" applyFill="1" applyBorder="1" applyAlignment="1">
      <alignment vertical="center"/>
    </xf>
    <xf numFmtId="3" fontId="0" fillId="17" borderId="6" xfId="0" applyNumberFormat="1" applyFill="1" applyBorder="1" applyAlignment="1">
      <alignment vertical="center"/>
    </xf>
    <xf numFmtId="15" fontId="0" fillId="0" borderId="0" xfId="0" applyNumberFormat="1"/>
    <xf numFmtId="3" fontId="0" fillId="8" borderId="0" xfId="0" applyNumberFormat="1" applyFill="1" applyAlignment="1">
      <alignment horizontal="right"/>
    </xf>
    <xf numFmtId="0" fontId="1" fillId="3" borderId="5" xfId="0" applyFont="1" applyFill="1" applyBorder="1"/>
    <xf numFmtId="0" fontId="0" fillId="14" borderId="1" xfId="0" applyFill="1" applyBorder="1"/>
    <xf numFmtId="0" fontId="0" fillId="14" borderId="11" xfId="0" applyFill="1" applyBorder="1"/>
    <xf numFmtId="0" fontId="1" fillId="14" borderId="7" xfId="0" applyFont="1" applyFill="1" applyBorder="1"/>
    <xf numFmtId="3" fontId="1" fillId="12" borderId="5" xfId="0" applyNumberFormat="1" applyFont="1" applyFill="1" applyBorder="1" applyAlignment="1">
      <alignment horizontal="right"/>
    </xf>
    <xf numFmtId="3" fontId="1" fillId="12" borderId="4" xfId="0" applyNumberFormat="1" applyFont="1" applyFill="1" applyBorder="1" applyAlignment="1">
      <alignment horizontal="right"/>
    </xf>
    <xf numFmtId="3" fontId="1" fillId="12" borderId="6" xfId="0" applyNumberFormat="1" applyFont="1" applyFill="1" applyBorder="1" applyAlignment="1">
      <alignment horizontal="right"/>
    </xf>
    <xf numFmtId="3" fontId="0" fillId="8" borderId="11" xfId="0" applyNumberFormat="1" applyFill="1" applyBorder="1" applyAlignment="1">
      <alignment horizontal="right"/>
    </xf>
    <xf numFmtId="3" fontId="1" fillId="12" borderId="15" xfId="0" applyNumberFormat="1" applyFont="1" applyFill="1" applyBorder="1" applyAlignment="1">
      <alignment horizontal="right"/>
    </xf>
    <xf numFmtId="0" fontId="1" fillId="4" borderId="15" xfId="0" applyFont="1" applyFill="1" applyBorder="1"/>
    <xf numFmtId="0" fontId="0" fillId="4" borderId="0" xfId="0" applyFill="1" applyAlignment="1">
      <alignment horizontal="left"/>
    </xf>
    <xf numFmtId="0" fontId="0" fillId="8" borderId="0" xfId="0" applyFill="1" applyAlignment="1">
      <alignment horizontal="center"/>
    </xf>
    <xf numFmtId="0" fontId="1" fillId="3" borderId="0" xfId="0" applyFont="1" applyFill="1" applyAlignment="1">
      <alignment horizontal="left"/>
    </xf>
    <xf numFmtId="3" fontId="1" fillId="12" borderId="0" xfId="0" applyNumberFormat="1" applyFont="1" applyFill="1"/>
    <xf numFmtId="0" fontId="0" fillId="3" borderId="0" xfId="0" applyFill="1" applyAlignment="1">
      <alignment horizontal="center"/>
    </xf>
    <xf numFmtId="164" fontId="0" fillId="3" borderId="0" xfId="0" applyNumberFormat="1" applyFill="1"/>
    <xf numFmtId="0" fontId="0" fillId="13" borderId="0" xfId="0" applyFill="1" applyAlignment="1">
      <alignment horizontal="center"/>
    </xf>
    <xf numFmtId="2" fontId="0" fillId="8" borderId="0" xfId="0" applyNumberFormat="1" applyFill="1"/>
    <xf numFmtId="2" fontId="0" fillId="3" borderId="0" xfId="0" applyNumberFormat="1" applyFill="1"/>
    <xf numFmtId="3" fontId="0" fillId="2" borderId="0" xfId="0" applyNumberFormat="1" applyFill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3" fontId="0" fillId="8" borderId="11" xfId="0" applyNumberFormat="1" applyFill="1" applyBorder="1"/>
    <xf numFmtId="3" fontId="0" fillId="8" borderId="7" xfId="0" applyNumberFormat="1" applyFill="1" applyBorder="1"/>
    <xf numFmtId="0" fontId="0" fillId="2" borderId="0" xfId="0" applyFill="1"/>
    <xf numFmtId="0" fontId="1" fillId="14" borderId="15" xfId="0" applyFont="1" applyFill="1" applyBorder="1"/>
    <xf numFmtId="0" fontId="0" fillId="12" borderId="5" xfId="0" applyFill="1" applyBorder="1"/>
    <xf numFmtId="0" fontId="0" fillId="12" borderId="4" xfId="0" applyFill="1" applyBorder="1"/>
    <xf numFmtId="3" fontId="0" fillId="12" borderId="6" xfId="0" applyNumberFormat="1" applyFill="1" applyBorder="1"/>
    <xf numFmtId="4" fontId="0" fillId="8" borderId="0" xfId="0" applyNumberFormat="1" applyFill="1"/>
    <xf numFmtId="2" fontId="0" fillId="8" borderId="11" xfId="0" applyNumberFormat="1" applyFill="1" applyBorder="1"/>
    <xf numFmtId="1" fontId="0" fillId="8" borderId="11" xfId="0" applyNumberFormat="1" applyFill="1" applyBorder="1"/>
    <xf numFmtId="0" fontId="0" fillId="14" borderId="6" xfId="0" applyFill="1" applyBorder="1"/>
    <xf numFmtId="0" fontId="0" fillId="10" borderId="3" xfId="0" applyFill="1" applyBorder="1" applyAlignment="1">
      <alignment wrapText="1"/>
    </xf>
    <xf numFmtId="0" fontId="0" fillId="14" borderId="9" xfId="0" applyFill="1" applyBorder="1"/>
    <xf numFmtId="0" fontId="0" fillId="10" borderId="12" xfId="0" applyFill="1" applyBorder="1"/>
    <xf numFmtId="0" fontId="0" fillId="14" borderId="5" xfId="0" applyFill="1" applyBorder="1" applyAlignment="1">
      <alignment horizontal="center" wrapText="1"/>
    </xf>
    <xf numFmtId="0" fontId="0" fillId="14" borderId="8" xfId="0" applyFill="1" applyBorder="1" applyAlignment="1">
      <alignment horizontal="left"/>
    </xf>
    <xf numFmtId="3" fontId="0" fillId="2" borderId="10" xfId="0" applyNumberFormat="1" applyFill="1" applyBorder="1" applyAlignment="1">
      <alignment horizontal="right"/>
    </xf>
    <xf numFmtId="2" fontId="0" fillId="8" borderId="10" xfId="0" applyNumberFormat="1" applyFill="1" applyBorder="1"/>
    <xf numFmtId="0" fontId="0" fillId="14" borderId="7" xfId="0" applyFill="1" applyBorder="1"/>
    <xf numFmtId="0" fontId="0" fillId="2" borderId="12" xfId="0" applyFill="1" applyBorder="1"/>
    <xf numFmtId="2" fontId="0" fillId="8" borderId="12" xfId="0" applyNumberFormat="1" applyFill="1" applyBorder="1"/>
    <xf numFmtId="4" fontId="0" fillId="8" borderId="12" xfId="0" applyNumberFormat="1" applyFill="1" applyBorder="1"/>
    <xf numFmtId="3" fontId="0" fillId="2" borderId="1" xfId="0" applyNumberFormat="1" applyFill="1" applyBorder="1" applyAlignment="1">
      <alignment horizontal="right"/>
    </xf>
    <xf numFmtId="0" fontId="0" fillId="2" borderId="11" xfId="0" applyFill="1" applyBorder="1"/>
    <xf numFmtId="0" fontId="0" fillId="2" borderId="7" xfId="0" applyFill="1" applyBorder="1"/>
    <xf numFmtId="2" fontId="0" fillId="8" borderId="1" xfId="0" applyNumberFormat="1" applyFill="1" applyBorder="1"/>
    <xf numFmtId="2" fontId="0" fillId="8" borderId="7" xfId="0" applyNumberFormat="1" applyFill="1" applyBorder="1"/>
    <xf numFmtId="4" fontId="0" fillId="8" borderId="11" xfId="0" applyNumberFormat="1" applyFill="1" applyBorder="1"/>
    <xf numFmtId="4" fontId="0" fillId="8" borderId="7" xfId="0" applyNumberFormat="1" applyFill="1" applyBorder="1"/>
    <xf numFmtId="0" fontId="1" fillId="13" borderId="15" xfId="0" applyFont="1" applyFill="1" applyBorder="1"/>
    <xf numFmtId="0" fontId="0" fillId="12" borderId="15" xfId="0" applyFill="1" applyBorder="1"/>
    <xf numFmtId="3" fontId="0" fillId="12" borderId="5" xfId="0" applyNumberFormat="1" applyFill="1" applyBorder="1" applyAlignment="1">
      <alignment horizontal="right"/>
    </xf>
    <xf numFmtId="3" fontId="0" fillId="12" borderId="15" xfId="0" applyNumberFormat="1" applyFill="1" applyBorder="1" applyAlignment="1">
      <alignment horizontal="right"/>
    </xf>
    <xf numFmtId="3" fontId="0" fillId="12" borderId="4" xfId="0" applyNumberFormat="1" applyFill="1" applyBorder="1" applyAlignment="1">
      <alignment horizontal="right"/>
    </xf>
    <xf numFmtId="3" fontId="0" fillId="12" borderId="6" xfId="0" applyNumberFormat="1" applyFill="1" applyBorder="1" applyAlignment="1">
      <alignment horizontal="right"/>
    </xf>
    <xf numFmtId="0" fontId="0" fillId="7" borderId="15" xfId="0" applyFill="1" applyBorder="1" applyAlignment="1">
      <alignment horizontal="right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8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0" fillId="7" borderId="5" xfId="0" applyFill="1" applyBorder="1" applyAlignment="1">
      <alignment horizontal="left" wrapText="1"/>
    </xf>
    <xf numFmtId="0" fontId="0" fillId="7" borderId="6" xfId="0" applyFill="1" applyBorder="1" applyAlignment="1">
      <alignment horizontal="left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left" vertical="center" wrapText="1"/>
    </xf>
    <xf numFmtId="0" fontId="0" fillId="7" borderId="3" xfId="0" applyFill="1" applyBorder="1" applyAlignment="1">
      <alignment horizontal="left" vertical="center" wrapText="1"/>
    </xf>
    <xf numFmtId="0" fontId="0" fillId="7" borderId="13" xfId="0" applyFill="1" applyBorder="1" applyAlignment="1">
      <alignment horizontal="left" vertical="center" wrapText="1"/>
    </xf>
    <xf numFmtId="0" fontId="0" fillId="7" borderId="14" xfId="0" applyFill="1" applyBorder="1" applyAlignment="1">
      <alignment horizontal="left" vertical="center" wrapText="1"/>
    </xf>
    <xf numFmtId="0" fontId="0" fillId="7" borderId="5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7" borderId="13" xfId="0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7" borderId="8" xfId="0" applyFill="1" applyBorder="1" applyAlignment="1">
      <alignment horizontal="left"/>
    </xf>
    <xf numFmtId="0" fontId="0" fillId="7" borderId="9" xfId="0" applyFill="1" applyBorder="1" applyAlignment="1">
      <alignment horizontal="left"/>
    </xf>
    <xf numFmtId="0" fontId="1" fillId="4" borderId="2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0" fillId="14" borderId="5" xfId="0" applyFill="1" applyBorder="1" applyAlignment="1">
      <alignment horizontal="center" wrapText="1"/>
    </xf>
    <xf numFmtId="0" fontId="0" fillId="14" borderId="6" xfId="0" applyFill="1" applyBorder="1" applyAlignment="1">
      <alignment horizontal="center" wrapText="1"/>
    </xf>
    <xf numFmtId="0" fontId="0" fillId="14" borderId="4" xfId="0" applyFill="1" applyBorder="1" applyAlignment="1">
      <alignment horizontal="center" wrapText="1"/>
    </xf>
    <xf numFmtId="0" fontId="1" fillId="4" borderId="13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0" fillId="7" borderId="15" xfId="0" applyFill="1" applyBorder="1" applyAlignment="1">
      <alignment horizontal="left" wrapText="1"/>
    </xf>
    <xf numFmtId="0" fontId="0" fillId="7" borderId="15" xfId="0" applyFill="1" applyBorder="1" applyAlignment="1">
      <alignment horizontal="left" vertical="center" wrapText="1"/>
    </xf>
    <xf numFmtId="0" fontId="0" fillId="13" borderId="11" xfId="0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/>
    </xf>
    <xf numFmtId="0" fontId="1" fillId="14" borderId="7" xfId="0" applyFont="1" applyFill="1" applyBorder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3" fontId="0" fillId="11" borderId="11" xfId="0" applyNumberFormat="1" applyFill="1" applyBorder="1" applyAlignment="1">
      <alignment horizontal="center" vertical="center"/>
    </xf>
    <xf numFmtId="3" fontId="0" fillId="11" borderId="7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3" fontId="0" fillId="11" borderId="10" xfId="0" applyNumberFormat="1" applyFill="1" applyBorder="1" applyAlignment="1">
      <alignment horizontal="center" vertical="center"/>
    </xf>
    <xf numFmtId="3" fontId="0" fillId="11" borderId="0" xfId="0" applyNumberFormat="1" applyFill="1" applyAlignment="1">
      <alignment horizontal="center" vertical="center"/>
    </xf>
    <xf numFmtId="3" fontId="0" fillId="11" borderId="12" xfId="0" applyNumberForma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14" borderId="11" xfId="0" applyFont="1" applyFill="1" applyBorder="1" applyAlignment="1">
      <alignment horizontal="center" vertical="center" wrapText="1"/>
    </xf>
    <xf numFmtId="0" fontId="1" fillId="14" borderId="7" xfId="0" applyFont="1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/>
    </xf>
    <xf numFmtId="0" fontId="0" fillId="14" borderId="14" xfId="0" applyFill="1" applyBorder="1" applyAlignment="1">
      <alignment horizontal="center"/>
    </xf>
    <xf numFmtId="3" fontId="0" fillId="11" borderId="2" xfId="0" applyNumberFormat="1" applyFill="1" applyBorder="1" applyAlignment="1">
      <alignment horizontal="center" vertical="center"/>
    </xf>
    <xf numFmtId="3" fontId="0" fillId="11" borderId="13" xfId="0" applyNumberFormat="1" applyFill="1" applyBorder="1" applyAlignment="1">
      <alignment horizontal="center" vertical="center"/>
    </xf>
    <xf numFmtId="3" fontId="0" fillId="11" borderId="8" xfId="0" applyNumberForma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0" fillId="7" borderId="10" xfId="0" applyFill="1" applyBorder="1" applyAlignment="1">
      <alignment horizontal="left" vertical="center" wrapText="1"/>
    </xf>
    <xf numFmtId="0" fontId="0" fillId="7" borderId="8" xfId="0" applyFill="1" applyBorder="1" applyAlignment="1">
      <alignment horizontal="left" vertical="center" wrapText="1"/>
    </xf>
    <xf numFmtId="0" fontId="0" fillId="7" borderId="12" xfId="0" applyFill="1" applyBorder="1" applyAlignment="1">
      <alignment horizontal="left" vertical="center" wrapText="1"/>
    </xf>
    <xf numFmtId="0" fontId="0" fillId="13" borderId="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0" fillId="8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e Q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F774-50F3-DE4A-B9BD-FEC7CA508D5B}">
  <dimension ref="B1:AQ158"/>
  <sheetViews>
    <sheetView tabSelected="1" zoomScale="80" zoomScaleNormal="80" workbookViewId="0">
      <pane xSplit="5" ySplit="3" topLeftCell="F21" activePane="bottomRight" state="frozen"/>
      <selection pane="topRight" activeCell="F1" sqref="F1"/>
      <selection pane="bottomLeft" activeCell="A4" sqref="A4"/>
      <selection pane="bottomRight" activeCell="K68" sqref="K68"/>
    </sheetView>
  </sheetViews>
  <sheetFormatPr baseColWidth="10" defaultRowHeight="16" x14ac:dyDescent="0.2"/>
  <cols>
    <col min="1" max="1" width="5.83203125" customWidth="1"/>
    <col min="2" max="2" width="16.5" customWidth="1"/>
    <col min="3" max="3" width="34.6640625" customWidth="1"/>
    <col min="4" max="4" width="8.33203125" style="1" customWidth="1"/>
    <col min="5" max="5" width="56.6640625" customWidth="1"/>
    <col min="6" max="39" width="15" customWidth="1"/>
  </cols>
  <sheetData>
    <row r="1" spans="2:25" ht="16" customHeight="1" x14ac:dyDescent="0.2"/>
    <row r="2" spans="2:25" ht="16" customHeight="1" x14ac:dyDescent="0.2">
      <c r="B2" s="353" t="s">
        <v>0</v>
      </c>
      <c r="C2" s="355" t="s">
        <v>1</v>
      </c>
      <c r="D2" s="356"/>
      <c r="E2" s="359" t="s">
        <v>2</v>
      </c>
      <c r="F2" s="333">
        <v>1775</v>
      </c>
      <c r="G2" s="333"/>
      <c r="H2" s="331">
        <v>1776</v>
      </c>
      <c r="I2" s="332"/>
      <c r="J2" s="333">
        <v>1777</v>
      </c>
      <c r="K2" s="333"/>
      <c r="L2" s="331">
        <v>1778</v>
      </c>
      <c r="M2" s="332"/>
      <c r="N2" s="333">
        <v>1779</v>
      </c>
      <c r="O2" s="333"/>
      <c r="P2" s="331">
        <v>1780</v>
      </c>
      <c r="Q2" s="332"/>
      <c r="R2" s="333">
        <v>1781</v>
      </c>
      <c r="S2" s="333"/>
      <c r="T2" s="331">
        <v>1782</v>
      </c>
      <c r="U2" s="332"/>
      <c r="V2" s="333">
        <v>1783</v>
      </c>
      <c r="W2" s="333"/>
      <c r="X2" s="340" t="s">
        <v>3</v>
      </c>
      <c r="Y2" s="341"/>
    </row>
    <row r="3" spans="2:25" ht="16" customHeight="1" x14ac:dyDescent="0.2">
      <c r="B3" s="354"/>
      <c r="C3" s="357"/>
      <c r="D3" s="358"/>
      <c r="E3" s="360"/>
      <c r="F3" s="3" t="s">
        <v>4</v>
      </c>
      <c r="G3" s="4" t="s">
        <v>5</v>
      </c>
      <c r="H3" s="3" t="s">
        <v>4</v>
      </c>
      <c r="I3" s="5" t="s">
        <v>5</v>
      </c>
      <c r="J3" s="6" t="s">
        <v>4</v>
      </c>
      <c r="K3" s="4" t="s">
        <v>5</v>
      </c>
      <c r="L3" s="3" t="s">
        <v>4</v>
      </c>
      <c r="M3" s="5" t="s">
        <v>5</v>
      </c>
      <c r="N3" s="6" t="s">
        <v>4</v>
      </c>
      <c r="O3" s="4" t="s">
        <v>5</v>
      </c>
      <c r="P3" s="3" t="s">
        <v>4</v>
      </c>
      <c r="Q3" s="5" t="s">
        <v>5</v>
      </c>
      <c r="R3" s="6" t="s">
        <v>4</v>
      </c>
      <c r="S3" s="4" t="s">
        <v>5</v>
      </c>
      <c r="T3" s="3" t="s">
        <v>4</v>
      </c>
      <c r="U3" s="5" t="s">
        <v>5</v>
      </c>
      <c r="V3" s="6" t="s">
        <v>4</v>
      </c>
      <c r="W3" s="4" t="s">
        <v>5</v>
      </c>
      <c r="X3" s="7" t="s">
        <v>4</v>
      </c>
      <c r="Y3" s="8" t="s">
        <v>5</v>
      </c>
    </row>
    <row r="4" spans="2:25" ht="16" customHeight="1" x14ac:dyDescent="0.2">
      <c r="B4" s="344" t="s">
        <v>6</v>
      </c>
      <c r="C4" s="342" t="s">
        <v>7</v>
      </c>
      <c r="D4" s="343"/>
      <c r="E4" s="239" t="s">
        <v>8</v>
      </c>
      <c r="F4" s="9">
        <v>6000000</v>
      </c>
      <c r="G4" s="10">
        <v>6000000</v>
      </c>
      <c r="H4" s="9">
        <v>18947220</v>
      </c>
      <c r="I4" s="11">
        <v>18947220</v>
      </c>
      <c r="J4" s="12">
        <v>13000000</v>
      </c>
      <c r="K4" s="10">
        <v>12562386</v>
      </c>
      <c r="L4" s="9">
        <v>63500300</v>
      </c>
      <c r="M4" s="11">
        <v>19238138</v>
      </c>
      <c r="N4" s="12">
        <v>140052480</v>
      </c>
      <c r="O4" s="10">
        <v>10876211</v>
      </c>
      <c r="P4" s="9"/>
      <c r="Q4" s="11"/>
      <c r="R4" s="12"/>
      <c r="S4" s="10"/>
      <c r="T4" s="9"/>
      <c r="U4" s="11"/>
      <c r="V4" s="12"/>
      <c r="W4" s="11"/>
      <c r="X4" s="237">
        <f>SUM(F4,H4,J4,L4,N4)</f>
        <v>241500000</v>
      </c>
      <c r="Y4" s="238">
        <f>SUM(G4,I4,K4,M4,O4)</f>
        <v>67623955</v>
      </c>
    </row>
    <row r="5" spans="2:25" ht="16" customHeight="1" x14ac:dyDescent="0.2">
      <c r="B5" s="345"/>
      <c r="C5" s="347" t="s">
        <v>9</v>
      </c>
      <c r="D5" s="415"/>
      <c r="E5" s="46" t="s">
        <v>10</v>
      </c>
      <c r="F5" s="17"/>
      <c r="G5" s="15"/>
      <c r="H5" s="14"/>
      <c r="I5" s="16"/>
      <c r="J5" s="17"/>
      <c r="K5" s="15"/>
      <c r="L5" s="14"/>
      <c r="M5" s="16"/>
      <c r="N5" s="17"/>
      <c r="O5" s="15"/>
      <c r="P5" s="18">
        <v>1592283</v>
      </c>
      <c r="Q5" s="19">
        <v>39807.074999999997</v>
      </c>
      <c r="R5" s="17"/>
      <c r="S5" s="15"/>
      <c r="T5" s="14"/>
      <c r="U5" s="16"/>
      <c r="V5" s="17"/>
      <c r="W5" s="16"/>
      <c r="X5" s="242">
        <v>1592283</v>
      </c>
      <c r="Y5" s="243">
        <v>39807</v>
      </c>
    </row>
    <row r="6" spans="2:25" ht="16" customHeight="1" x14ac:dyDescent="0.2">
      <c r="B6" s="345"/>
      <c r="C6" s="416"/>
      <c r="D6" s="417"/>
      <c r="E6" s="41" t="s">
        <v>159</v>
      </c>
      <c r="F6" s="17"/>
      <c r="G6" s="15"/>
      <c r="H6" s="14"/>
      <c r="I6" s="16"/>
      <c r="J6" s="17"/>
      <c r="K6" s="15"/>
      <c r="L6" s="14"/>
      <c r="M6" s="16"/>
      <c r="N6" s="17"/>
      <c r="O6" s="15"/>
      <c r="P6" s="18">
        <v>2388424</v>
      </c>
      <c r="Q6" s="19">
        <v>59711</v>
      </c>
      <c r="R6" s="17"/>
      <c r="S6" s="15"/>
      <c r="T6" s="14"/>
      <c r="U6" s="16"/>
      <c r="V6" s="17"/>
      <c r="W6" s="16"/>
      <c r="X6" s="242">
        <v>2388424</v>
      </c>
      <c r="Y6" s="243">
        <v>59711</v>
      </c>
    </row>
    <row r="7" spans="2:25" ht="16" customHeight="1" x14ac:dyDescent="0.2">
      <c r="B7" s="244" t="s">
        <v>162</v>
      </c>
      <c r="C7" s="351" t="s">
        <v>163</v>
      </c>
      <c r="D7" s="352"/>
      <c r="E7" s="249" t="s">
        <v>164</v>
      </c>
      <c r="F7" s="193">
        <v>4739668</v>
      </c>
      <c r="G7" s="252">
        <v>4739668</v>
      </c>
      <c r="H7" s="193">
        <v>13327524</v>
      </c>
      <c r="I7" s="252">
        <v>13327524</v>
      </c>
      <c r="J7" s="250">
        <v>9572501</v>
      </c>
      <c r="K7" s="251">
        <v>5140581.0236312589</v>
      </c>
      <c r="L7" s="193">
        <v>9118334</v>
      </c>
      <c r="M7" s="252">
        <v>2301783.452563135</v>
      </c>
      <c r="N7" s="250">
        <v>17613399</v>
      </c>
      <c r="O7" s="251">
        <v>1106015.9419498418</v>
      </c>
      <c r="P7" s="253">
        <v>66813093</v>
      </c>
      <c r="Q7" s="254">
        <v>1180579.3097379317</v>
      </c>
      <c r="R7" s="250">
        <v>123376666</v>
      </c>
      <c r="S7" s="251">
        <v>363294.98164234753</v>
      </c>
      <c r="T7" s="193">
        <v>172400</v>
      </c>
      <c r="U7" s="263">
        <v>647</v>
      </c>
      <c r="V7" s="250">
        <v>1633357</v>
      </c>
      <c r="W7" s="252">
        <v>15163</v>
      </c>
      <c r="X7" s="255">
        <v>246366942</v>
      </c>
      <c r="Y7" s="256">
        <f>SUM(G7,I7,K7,M7,O7,Q7,S7,U7,W7)</f>
        <v>28175256.709524516</v>
      </c>
    </row>
    <row r="8" spans="2:25" ht="16" customHeight="1" x14ac:dyDescent="0.2">
      <c r="B8" s="344" t="s">
        <v>11</v>
      </c>
      <c r="C8" s="347" t="s">
        <v>12</v>
      </c>
      <c r="D8" s="348"/>
      <c r="E8" s="240" t="s">
        <v>13</v>
      </c>
      <c r="F8" s="245"/>
      <c r="G8" s="246"/>
      <c r="H8" s="245"/>
      <c r="I8" s="247"/>
      <c r="J8" s="248"/>
      <c r="K8" s="246"/>
      <c r="L8" s="245">
        <v>665000</v>
      </c>
      <c r="M8" s="247">
        <v>190116</v>
      </c>
      <c r="N8" s="248">
        <v>9403015</v>
      </c>
      <c r="O8" s="246">
        <v>415006</v>
      </c>
      <c r="P8" s="245">
        <v>31185728</v>
      </c>
      <c r="Q8" s="247">
        <v>901549.5</v>
      </c>
      <c r="R8" s="248">
        <v>856205</v>
      </c>
      <c r="S8" s="246">
        <v>21405.125</v>
      </c>
      <c r="T8" s="245">
        <v>247838</v>
      </c>
      <c r="U8" s="247">
        <v>6196</v>
      </c>
      <c r="V8" s="248">
        <v>1387550</v>
      </c>
      <c r="W8" s="247">
        <v>34689</v>
      </c>
      <c r="X8" s="245">
        <f>SUM(L8,N8,P8,R8,T8,V8)</f>
        <v>43745336</v>
      </c>
      <c r="Y8" s="247">
        <f>SUM(M8,O8,Q8,S8,U8,W8)</f>
        <v>1568961.625</v>
      </c>
    </row>
    <row r="9" spans="2:25" ht="16" customHeight="1" x14ac:dyDescent="0.2">
      <c r="B9" s="345"/>
      <c r="C9" s="349"/>
      <c r="D9" s="350"/>
      <c r="E9" s="22" t="s">
        <v>14</v>
      </c>
      <c r="F9" s="18"/>
      <c r="G9" s="23"/>
      <c r="H9" s="18"/>
      <c r="I9" s="19"/>
      <c r="J9" s="24"/>
      <c r="K9" s="23"/>
      <c r="L9" s="18"/>
      <c r="M9" s="19"/>
      <c r="N9" s="24"/>
      <c r="O9" s="23"/>
      <c r="P9" s="18">
        <v>4660092</v>
      </c>
      <c r="Q9" s="19">
        <v>165707</v>
      </c>
      <c r="R9" s="24"/>
      <c r="S9" s="23"/>
      <c r="T9" s="18"/>
      <c r="U9" s="19"/>
      <c r="V9" s="24"/>
      <c r="W9" s="19"/>
      <c r="X9" s="18">
        <v>4660092</v>
      </c>
      <c r="Y9" s="19">
        <v>165707</v>
      </c>
    </row>
    <row r="10" spans="2:25" ht="16" customHeight="1" x14ac:dyDescent="0.2">
      <c r="B10" s="346"/>
      <c r="C10" s="351" t="s">
        <v>15</v>
      </c>
      <c r="D10" s="352"/>
      <c r="E10" s="20" t="s">
        <v>16</v>
      </c>
      <c r="F10" s="264"/>
      <c r="G10" s="265"/>
      <c r="H10" s="264"/>
      <c r="I10" s="266"/>
      <c r="J10" s="267"/>
      <c r="K10" s="265"/>
      <c r="L10" s="264"/>
      <c r="M10" s="266"/>
      <c r="N10" s="267"/>
      <c r="O10" s="265"/>
      <c r="P10" s="264"/>
      <c r="Q10" s="266"/>
      <c r="R10" s="267"/>
      <c r="S10" s="265"/>
      <c r="T10" s="264"/>
      <c r="U10" s="266"/>
      <c r="V10" s="267"/>
      <c r="W10" s="266"/>
      <c r="X10" s="268">
        <v>119492566</v>
      </c>
      <c r="Y10" s="269">
        <v>2989460</v>
      </c>
    </row>
    <row r="11" spans="2:25" ht="16" customHeight="1" x14ac:dyDescent="0.2">
      <c r="B11" s="344" t="s">
        <v>17</v>
      </c>
      <c r="C11" s="361" t="s">
        <v>18</v>
      </c>
      <c r="D11" s="27"/>
      <c r="E11" s="28" t="s">
        <v>160</v>
      </c>
      <c r="F11" s="24"/>
      <c r="G11" s="23"/>
      <c r="H11" s="18"/>
      <c r="I11" s="19"/>
      <c r="J11" s="24">
        <v>7342275</v>
      </c>
      <c r="K11" s="23">
        <v>6326472</v>
      </c>
      <c r="L11" s="18"/>
      <c r="M11" s="19"/>
      <c r="N11" s="24"/>
      <c r="O11" s="23"/>
      <c r="P11" s="29"/>
      <c r="Q11" s="30"/>
      <c r="R11" s="24"/>
      <c r="S11" s="23"/>
      <c r="T11" s="18"/>
      <c r="U11" s="19"/>
      <c r="V11" s="24"/>
      <c r="W11" s="19"/>
      <c r="X11" s="18">
        <f>SUM(J11,N11)</f>
        <v>7342275</v>
      </c>
      <c r="Y11" s="19">
        <f>SUM(K11,O11)</f>
        <v>6326472</v>
      </c>
    </row>
    <row r="12" spans="2:25" ht="16" customHeight="1" x14ac:dyDescent="0.2">
      <c r="B12" s="345"/>
      <c r="C12" s="362"/>
      <c r="D12" s="27"/>
      <c r="E12" s="31" t="s">
        <v>19</v>
      </c>
      <c r="F12" s="24"/>
      <c r="G12" s="23"/>
      <c r="H12" s="18"/>
      <c r="I12" s="19"/>
      <c r="J12" s="24"/>
      <c r="K12" s="23"/>
      <c r="L12" s="18">
        <v>12699301</v>
      </c>
      <c r="M12" s="32">
        <v>3847397.6523187761</v>
      </c>
      <c r="N12" s="24"/>
      <c r="O12" s="23"/>
      <c r="P12" s="18"/>
      <c r="Q12" s="19"/>
      <c r="R12" s="24"/>
      <c r="S12" s="23"/>
      <c r="T12" s="18"/>
      <c r="U12" s="19"/>
      <c r="V12" s="24"/>
      <c r="W12" s="19"/>
      <c r="X12" s="18">
        <f>L12</f>
        <v>12699301</v>
      </c>
      <c r="Y12" s="19">
        <f>M12</f>
        <v>3847397.6523187761</v>
      </c>
    </row>
    <row r="13" spans="2:25" ht="16" customHeight="1" x14ac:dyDescent="0.2">
      <c r="B13" s="345"/>
      <c r="C13" s="362"/>
      <c r="D13" s="27"/>
      <c r="E13" s="31" t="s">
        <v>20</v>
      </c>
      <c r="F13" s="24"/>
      <c r="G13" s="23"/>
      <c r="H13" s="18"/>
      <c r="I13" s="19"/>
      <c r="J13" s="24"/>
      <c r="K13" s="23"/>
      <c r="L13" s="18"/>
      <c r="M13" s="19"/>
      <c r="N13" s="24">
        <v>26517659</v>
      </c>
      <c r="O13" s="33">
        <v>2059311.298950572</v>
      </c>
      <c r="P13" s="18"/>
      <c r="Q13" s="19"/>
      <c r="R13" s="24"/>
      <c r="S13" s="23"/>
      <c r="T13" s="18"/>
      <c r="U13" s="19"/>
      <c r="V13" s="24"/>
      <c r="W13" s="19"/>
      <c r="X13" s="18">
        <f>N13</f>
        <v>26517659</v>
      </c>
      <c r="Y13" s="19">
        <f>O13</f>
        <v>2059311.298950572</v>
      </c>
    </row>
    <row r="14" spans="2:25" ht="16" customHeight="1" x14ac:dyDescent="0.2">
      <c r="B14" s="345"/>
      <c r="C14" s="362"/>
      <c r="D14" s="27"/>
      <c r="E14" s="34" t="s">
        <v>21</v>
      </c>
      <c r="F14" s="24"/>
      <c r="G14" s="23"/>
      <c r="H14" s="18"/>
      <c r="I14" s="19"/>
      <c r="J14" s="24"/>
      <c r="K14" s="23"/>
      <c r="L14" s="18"/>
      <c r="M14" s="19"/>
      <c r="N14" s="24"/>
      <c r="O14" s="23"/>
      <c r="P14" s="18">
        <v>20613252</v>
      </c>
      <c r="Q14" s="19">
        <v>5146330</v>
      </c>
      <c r="R14" s="24"/>
      <c r="S14" s="23"/>
      <c r="T14" s="18"/>
      <c r="U14" s="19"/>
      <c r="V14" s="24"/>
      <c r="W14" s="19"/>
      <c r="X14" s="18">
        <f>SUM(P14)</f>
        <v>20613252</v>
      </c>
      <c r="Y14" s="19">
        <f>SUM(Q14)</f>
        <v>5146330</v>
      </c>
    </row>
    <row r="15" spans="2:25" ht="16" customHeight="1" x14ac:dyDescent="0.2">
      <c r="B15" s="344" t="s">
        <v>22</v>
      </c>
      <c r="C15" s="35" t="s">
        <v>23</v>
      </c>
      <c r="D15" s="36"/>
      <c r="E15" s="31" t="s">
        <v>24</v>
      </c>
      <c r="F15" s="29"/>
      <c r="G15" s="37"/>
      <c r="H15" s="29">
        <v>181500</v>
      </c>
      <c r="I15" s="30">
        <v>181500</v>
      </c>
      <c r="J15" s="38"/>
      <c r="K15" s="37"/>
      <c r="L15" s="29"/>
      <c r="M15" s="30"/>
      <c r="N15" s="38"/>
      <c r="O15" s="37"/>
      <c r="P15" s="29"/>
      <c r="Q15" s="30"/>
      <c r="R15" s="38"/>
      <c r="S15" s="37"/>
      <c r="T15" s="29"/>
      <c r="U15" s="30"/>
      <c r="V15" s="38"/>
      <c r="W15" s="30"/>
      <c r="X15" s="29">
        <v>181500</v>
      </c>
      <c r="Y15" s="30">
        <v>181500</v>
      </c>
    </row>
    <row r="16" spans="2:25" ht="16" customHeight="1" x14ac:dyDescent="0.2">
      <c r="B16" s="345"/>
      <c r="C16" s="39" t="s">
        <v>23</v>
      </c>
      <c r="D16" s="27"/>
      <c r="E16" s="31" t="s">
        <v>25</v>
      </c>
      <c r="F16" s="14"/>
      <c r="G16" s="15"/>
      <c r="H16" s="18">
        <v>181500</v>
      </c>
      <c r="I16" s="16">
        <v>181500</v>
      </c>
      <c r="J16" s="17"/>
      <c r="K16" s="15"/>
      <c r="L16" s="14"/>
      <c r="M16" s="16"/>
      <c r="N16" s="17"/>
      <c r="O16" s="15"/>
      <c r="P16" s="14"/>
      <c r="Q16" s="16"/>
      <c r="R16" s="17"/>
      <c r="S16" s="15"/>
      <c r="T16" s="14"/>
      <c r="U16" s="16"/>
      <c r="V16" s="17"/>
      <c r="W16" s="16"/>
      <c r="X16" s="14">
        <v>181500</v>
      </c>
      <c r="Y16" s="16">
        <v>181500</v>
      </c>
    </row>
    <row r="17" spans="2:25" ht="16" customHeight="1" x14ac:dyDescent="0.2">
      <c r="B17" s="345"/>
      <c r="C17" s="39" t="s">
        <v>23</v>
      </c>
      <c r="D17" s="27"/>
      <c r="E17" s="40" t="s">
        <v>26</v>
      </c>
      <c r="F17" s="18"/>
      <c r="G17" s="23"/>
      <c r="H17" s="18"/>
      <c r="I17" s="19"/>
      <c r="J17" s="24">
        <v>363000</v>
      </c>
      <c r="K17" s="23">
        <v>363000</v>
      </c>
      <c r="L17" s="18"/>
      <c r="M17" s="19"/>
      <c r="N17" s="24"/>
      <c r="O17" s="23"/>
      <c r="P17" s="18"/>
      <c r="Q17" s="19"/>
      <c r="R17" s="24"/>
      <c r="S17" s="23"/>
      <c r="T17" s="18"/>
      <c r="U17" s="19"/>
      <c r="V17" s="24"/>
      <c r="W17" s="19"/>
      <c r="X17" s="18">
        <v>363000</v>
      </c>
      <c r="Y17" s="19">
        <v>363000</v>
      </c>
    </row>
    <row r="18" spans="2:25" ht="16" customHeight="1" x14ac:dyDescent="0.2">
      <c r="B18" s="345"/>
      <c r="C18" s="39" t="s">
        <v>27</v>
      </c>
      <c r="D18" s="27"/>
      <c r="E18" s="41" t="s">
        <v>28</v>
      </c>
      <c r="F18" s="14"/>
      <c r="G18" s="15"/>
      <c r="H18" s="14"/>
      <c r="I18" s="16"/>
      <c r="J18" s="17">
        <v>181500</v>
      </c>
      <c r="K18" s="15">
        <v>181500</v>
      </c>
      <c r="L18" s="14">
        <v>-2621</v>
      </c>
      <c r="M18" s="16">
        <v>-2621</v>
      </c>
      <c r="N18" s="17">
        <v>-25181</v>
      </c>
      <c r="O18" s="15">
        <v>-25181</v>
      </c>
      <c r="P18" s="14"/>
      <c r="Q18" s="16"/>
      <c r="R18" s="17"/>
      <c r="S18" s="15"/>
      <c r="T18" s="14"/>
      <c r="U18" s="16"/>
      <c r="V18" s="17"/>
      <c r="W18" s="16"/>
      <c r="X18" s="14">
        <f>SUM(J18,L18,N18)</f>
        <v>153698</v>
      </c>
      <c r="Y18" s="16">
        <f>SUM(K18,M18,O18)</f>
        <v>153698</v>
      </c>
    </row>
    <row r="19" spans="2:25" ht="16" customHeight="1" x14ac:dyDescent="0.2">
      <c r="B19" s="345"/>
      <c r="C19" s="39" t="s">
        <v>27</v>
      </c>
      <c r="D19" s="27"/>
      <c r="E19" s="41" t="s">
        <v>26</v>
      </c>
      <c r="F19" s="14"/>
      <c r="G19" s="15"/>
      <c r="H19" s="14"/>
      <c r="I19" s="16"/>
      <c r="J19" s="17"/>
      <c r="K19" s="15"/>
      <c r="L19" s="14">
        <v>544500</v>
      </c>
      <c r="M19" s="16">
        <v>544500</v>
      </c>
      <c r="N19" s="17">
        <v>181500</v>
      </c>
      <c r="O19" s="15">
        <v>181500</v>
      </c>
      <c r="P19" s="14">
        <v>726000</v>
      </c>
      <c r="Q19" s="16">
        <v>726000</v>
      </c>
      <c r="R19" s="17">
        <v>726000</v>
      </c>
      <c r="S19" s="15">
        <v>726000</v>
      </c>
      <c r="T19" s="14">
        <v>1080000</v>
      </c>
      <c r="U19" s="16">
        <v>1080000</v>
      </c>
      <c r="V19" s="17"/>
      <c r="W19" s="16"/>
      <c r="X19" s="14">
        <f>SUM(L19,N19,P19,R19,T19)</f>
        <v>3258000</v>
      </c>
      <c r="Y19" s="16">
        <f>SUM(M19,O19,Q19,S19,U19)</f>
        <v>3258000</v>
      </c>
    </row>
    <row r="20" spans="2:25" ht="16" customHeight="1" x14ac:dyDescent="0.2">
      <c r="B20" s="345"/>
      <c r="C20" s="39" t="s">
        <v>23</v>
      </c>
      <c r="D20" s="27"/>
      <c r="E20" s="41" t="s">
        <v>26</v>
      </c>
      <c r="F20" s="14"/>
      <c r="G20" s="15"/>
      <c r="H20" s="14"/>
      <c r="I20" s="16"/>
      <c r="J20" s="17"/>
      <c r="K20" s="15"/>
      <c r="L20" s="14"/>
      <c r="M20" s="16"/>
      <c r="N20" s="17"/>
      <c r="O20" s="15"/>
      <c r="P20" s="14"/>
      <c r="Q20" s="16"/>
      <c r="R20" s="17">
        <v>1089000</v>
      </c>
      <c r="S20" s="15">
        <v>1089000</v>
      </c>
      <c r="T20" s="14"/>
      <c r="U20" s="16"/>
      <c r="V20" s="17"/>
      <c r="W20" s="16"/>
      <c r="X20" s="14">
        <v>1089000</v>
      </c>
      <c r="Y20" s="16">
        <v>1089000</v>
      </c>
    </row>
    <row r="21" spans="2:25" ht="16" customHeight="1" x14ac:dyDescent="0.2">
      <c r="B21" s="345"/>
      <c r="C21" s="39" t="s">
        <v>27</v>
      </c>
      <c r="D21" s="27"/>
      <c r="E21" s="41" t="s">
        <v>29</v>
      </c>
      <c r="F21" s="14"/>
      <c r="G21" s="15"/>
      <c r="H21" s="14"/>
      <c r="I21" s="16"/>
      <c r="J21" s="17"/>
      <c r="K21" s="15"/>
      <c r="L21" s="14"/>
      <c r="M21" s="16"/>
      <c r="N21" s="17"/>
      <c r="O21" s="15"/>
      <c r="P21" s="14"/>
      <c r="Q21" s="16"/>
      <c r="R21" s="17">
        <v>128804</v>
      </c>
      <c r="S21" s="15">
        <v>128804</v>
      </c>
      <c r="T21" s="14">
        <v>45214</v>
      </c>
      <c r="U21" s="16">
        <v>45214</v>
      </c>
      <c r="V21" s="17"/>
      <c r="W21" s="16"/>
      <c r="X21" s="14">
        <f>SUM(R21,T21)</f>
        <v>174018</v>
      </c>
      <c r="Y21" s="16">
        <f>SUM(S21,U21)</f>
        <v>174018</v>
      </c>
    </row>
    <row r="22" spans="2:25" ht="16" customHeight="1" x14ac:dyDescent="0.2">
      <c r="B22" s="345"/>
      <c r="C22" s="39" t="s">
        <v>30</v>
      </c>
      <c r="D22" s="27"/>
      <c r="E22" s="41" t="s">
        <v>31</v>
      </c>
      <c r="F22" s="14"/>
      <c r="G22" s="15"/>
      <c r="H22" s="14"/>
      <c r="I22" s="16"/>
      <c r="J22" s="17"/>
      <c r="K22" s="15"/>
      <c r="L22" s="14"/>
      <c r="M22" s="16"/>
      <c r="N22" s="17"/>
      <c r="O22" s="15"/>
      <c r="P22" s="14"/>
      <c r="Q22" s="16"/>
      <c r="R22" s="17"/>
      <c r="S22" s="15"/>
      <c r="T22" s="14">
        <v>720000</v>
      </c>
      <c r="U22" s="16">
        <v>720000</v>
      </c>
      <c r="V22" s="17">
        <v>584000</v>
      </c>
      <c r="W22" s="16">
        <v>584000</v>
      </c>
      <c r="X22" s="14">
        <f>SUM(T22,V22)</f>
        <v>1304000</v>
      </c>
      <c r="Y22" s="16">
        <f>SUM(U22,W22)</f>
        <v>1304000</v>
      </c>
    </row>
    <row r="23" spans="2:25" ht="16" customHeight="1" x14ac:dyDescent="0.2">
      <c r="B23" s="346"/>
      <c r="C23" s="39" t="s">
        <v>27</v>
      </c>
      <c r="D23" s="27"/>
      <c r="E23" s="41" t="s">
        <v>26</v>
      </c>
      <c r="F23" s="14"/>
      <c r="G23" s="15"/>
      <c r="H23" s="14"/>
      <c r="I23" s="16"/>
      <c r="J23" s="17"/>
      <c r="K23" s="15"/>
      <c r="L23" s="14"/>
      <c r="M23" s="16"/>
      <c r="N23" s="17"/>
      <c r="O23" s="15"/>
      <c r="P23" s="14"/>
      <c r="Q23" s="16"/>
      <c r="R23" s="17"/>
      <c r="S23" s="15"/>
      <c r="T23" s="14"/>
      <c r="U23" s="16"/>
      <c r="V23" s="17">
        <v>1080000</v>
      </c>
      <c r="W23" s="16">
        <v>1080000</v>
      </c>
      <c r="X23" s="42">
        <v>1080000</v>
      </c>
      <c r="Y23" s="43">
        <v>1080000</v>
      </c>
    </row>
    <row r="24" spans="2:25" ht="16" customHeight="1" x14ac:dyDescent="0.2">
      <c r="B24" s="363" t="s">
        <v>32</v>
      </c>
      <c r="C24" s="44"/>
      <c r="D24" s="45"/>
      <c r="E24" s="46" t="s">
        <v>33</v>
      </c>
      <c r="F24" s="47"/>
      <c r="G24" s="48"/>
      <c r="H24" s="47"/>
      <c r="I24" s="48"/>
      <c r="J24" s="47"/>
      <c r="K24" s="48"/>
      <c r="L24" s="47"/>
      <c r="M24" s="48"/>
      <c r="N24" s="47"/>
      <c r="O24" s="48"/>
      <c r="P24" s="47"/>
      <c r="Q24" s="48"/>
      <c r="R24" s="47"/>
      <c r="S24" s="49"/>
      <c r="T24" s="9">
        <v>600000</v>
      </c>
      <c r="U24" s="11">
        <v>540000</v>
      </c>
      <c r="V24" s="12"/>
      <c r="W24" s="10"/>
      <c r="X24" s="9">
        <v>600000</v>
      </c>
      <c r="Y24" s="11">
        <v>540000</v>
      </c>
    </row>
    <row r="25" spans="2:25" ht="16" customHeight="1" x14ac:dyDescent="0.2">
      <c r="B25" s="364"/>
      <c r="C25" s="50"/>
      <c r="D25" s="51"/>
      <c r="E25" s="52" t="s">
        <v>34</v>
      </c>
      <c r="F25" s="53"/>
      <c r="G25" s="54"/>
      <c r="H25" s="53"/>
      <c r="I25" s="54"/>
      <c r="J25" s="53"/>
      <c r="K25" s="54"/>
      <c r="L25" s="53"/>
      <c r="M25" s="54"/>
      <c r="N25" s="53"/>
      <c r="O25" s="54"/>
      <c r="P25" s="53"/>
      <c r="Q25" s="54"/>
      <c r="R25" s="53"/>
      <c r="S25" s="55"/>
      <c r="T25" s="42"/>
      <c r="U25" s="43"/>
      <c r="V25" s="56">
        <v>564670</v>
      </c>
      <c r="W25" s="57"/>
      <c r="X25" s="42">
        <v>564470</v>
      </c>
      <c r="Y25" s="43">
        <v>508023</v>
      </c>
    </row>
    <row r="26" spans="2:25" ht="16" customHeight="1" x14ac:dyDescent="0.2">
      <c r="B26" s="13" t="s">
        <v>35</v>
      </c>
      <c r="C26" s="365" t="s">
        <v>36</v>
      </c>
      <c r="D26" s="366"/>
      <c r="E26" s="58" t="s">
        <v>37</v>
      </c>
      <c r="F26" s="53"/>
      <c r="G26" s="55"/>
      <c r="H26" s="53"/>
      <c r="I26" s="54"/>
      <c r="J26" s="55"/>
      <c r="K26" s="55"/>
      <c r="L26" s="53"/>
      <c r="M26" s="54"/>
      <c r="N26" s="55"/>
      <c r="O26" s="55"/>
      <c r="P26" s="53"/>
      <c r="Q26" s="54"/>
      <c r="R26" s="55"/>
      <c r="S26" s="55"/>
      <c r="T26" s="42">
        <v>57914</v>
      </c>
      <c r="U26" s="43">
        <v>57914</v>
      </c>
      <c r="V26" s="56">
        <v>-39447</v>
      </c>
      <c r="W26" s="43">
        <v>-39447</v>
      </c>
      <c r="X26" s="56">
        <v>18467</v>
      </c>
      <c r="Y26" s="43">
        <v>18467</v>
      </c>
    </row>
    <row r="27" spans="2:25" ht="16" customHeight="1" x14ac:dyDescent="0.2">
      <c r="B27" s="334" t="s">
        <v>38</v>
      </c>
      <c r="C27" s="335"/>
      <c r="D27" s="336"/>
      <c r="E27" s="59" t="s">
        <v>39</v>
      </c>
      <c r="F27" s="60">
        <f>SUM(F4:F26)</f>
        <v>10739668</v>
      </c>
      <c r="G27" s="53"/>
      <c r="H27" s="60">
        <f>SUM(H4:H26)</f>
        <v>32637744</v>
      </c>
      <c r="I27" s="61"/>
      <c r="J27" s="62">
        <f>SUM(J4:J26)</f>
        <v>30459276</v>
      </c>
      <c r="K27" s="53"/>
      <c r="L27" s="60">
        <f>SUM(L4:L26)</f>
        <v>86524814</v>
      </c>
      <c r="M27" s="61"/>
      <c r="N27" s="62">
        <f>SUM(N4:N26)</f>
        <v>193742872</v>
      </c>
      <c r="O27" s="53"/>
      <c r="P27" s="60">
        <f>SUM(P4:P26)</f>
        <v>127978872</v>
      </c>
      <c r="Q27" s="61"/>
      <c r="R27" s="62">
        <f>SUM(R4:R26)</f>
        <v>126176675</v>
      </c>
      <c r="S27" s="53"/>
      <c r="T27" s="60">
        <f>SUM(T4:T26)</f>
        <v>2923366</v>
      </c>
      <c r="U27" s="61"/>
      <c r="V27" s="62">
        <f>SUM(V4:V26)</f>
        <v>5210130</v>
      </c>
      <c r="W27" s="61"/>
      <c r="X27" s="63">
        <f>SUM(X4:X26)</f>
        <v>735885783</v>
      </c>
      <c r="Y27" s="64"/>
    </row>
    <row r="28" spans="2:25" ht="16" customHeight="1" x14ac:dyDescent="0.2">
      <c r="B28" s="337"/>
      <c r="C28" s="338"/>
      <c r="D28" s="339"/>
      <c r="E28" s="65" t="s">
        <v>40</v>
      </c>
      <c r="F28" s="66"/>
      <c r="G28" s="67">
        <f>SUM(G4:G26)</f>
        <v>10739668</v>
      </c>
      <c r="H28" s="66"/>
      <c r="I28" s="68">
        <f>SUM(I4:I26)</f>
        <v>32637744</v>
      </c>
      <c r="J28" s="69"/>
      <c r="K28" s="67">
        <f>SUM(K4:K26)</f>
        <v>24573939.02363126</v>
      </c>
      <c r="L28" s="66"/>
      <c r="M28" s="68">
        <f>SUM(M4:M26)</f>
        <v>26119314.104881912</v>
      </c>
      <c r="N28" s="69"/>
      <c r="O28" s="67">
        <f>SUM(O4:O26)</f>
        <v>14612863.240900414</v>
      </c>
      <c r="P28" s="66"/>
      <c r="Q28" s="68">
        <f>SUM(Q4:Q26)</f>
        <v>8219683.8847379312</v>
      </c>
      <c r="R28" s="69"/>
      <c r="S28" s="67">
        <f>SUM(S4:S26)</f>
        <v>2328504.1066423478</v>
      </c>
      <c r="T28" s="66"/>
      <c r="U28" s="68">
        <f>SUM(U4:U26)</f>
        <v>2449971</v>
      </c>
      <c r="V28" s="69"/>
      <c r="W28" s="67">
        <f>SUM(W4:W26)</f>
        <v>1674405</v>
      </c>
      <c r="X28" s="66"/>
      <c r="Y28" s="70">
        <f>SUM(Y4:Y26)</f>
        <v>126853575.28579386</v>
      </c>
    </row>
    <row r="29" spans="2:25" ht="16" customHeight="1" x14ac:dyDescent="0.2">
      <c r="B29" s="334" t="s">
        <v>41</v>
      </c>
      <c r="C29" s="335"/>
      <c r="D29" s="336"/>
      <c r="E29" s="71"/>
      <c r="F29" s="343" t="s">
        <v>42</v>
      </c>
      <c r="G29" s="382"/>
      <c r="H29" s="383" t="s">
        <v>43</v>
      </c>
      <c r="I29" s="383"/>
      <c r="J29" s="383" t="s">
        <v>44</v>
      </c>
      <c r="K29" s="383"/>
      <c r="L29" s="383" t="s">
        <v>45</v>
      </c>
      <c r="M29" s="383"/>
      <c r="N29" s="383"/>
      <c r="O29" s="383"/>
      <c r="P29" s="383" t="s">
        <v>46</v>
      </c>
      <c r="Q29" s="383"/>
      <c r="R29" s="383" t="s">
        <v>47</v>
      </c>
      <c r="S29" s="383"/>
      <c r="T29" s="383" t="s">
        <v>48</v>
      </c>
      <c r="U29" s="383"/>
      <c r="V29" s="383" t="s">
        <v>49</v>
      </c>
      <c r="W29" s="383"/>
      <c r="X29" s="72"/>
      <c r="Y29" s="73"/>
    </row>
    <row r="30" spans="2:25" ht="16" customHeight="1" x14ac:dyDescent="0.2">
      <c r="B30" s="379"/>
      <c r="C30" s="380"/>
      <c r="D30" s="381"/>
      <c r="E30" s="384"/>
      <c r="F30" s="343"/>
      <c r="G30" s="382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  <c r="W30" s="383"/>
      <c r="X30" s="74"/>
      <c r="Y30" s="75"/>
    </row>
    <row r="31" spans="2:25" ht="16" customHeight="1" x14ac:dyDescent="0.2">
      <c r="B31" s="379"/>
      <c r="C31" s="380"/>
      <c r="D31" s="381"/>
      <c r="E31" s="384"/>
      <c r="F31" s="343"/>
      <c r="G31" s="382"/>
      <c r="H31" s="383"/>
      <c r="I31" s="383"/>
      <c r="J31" s="383"/>
      <c r="K31" s="383"/>
      <c r="L31" s="383"/>
      <c r="M31" s="383"/>
      <c r="N31" s="383"/>
      <c r="O31" s="383"/>
      <c r="P31" s="383"/>
      <c r="Q31" s="383"/>
      <c r="R31" s="383"/>
      <c r="S31" s="383"/>
      <c r="T31" s="383"/>
      <c r="U31" s="383"/>
      <c r="V31" s="383"/>
      <c r="W31" s="383"/>
      <c r="X31" s="74"/>
      <c r="Y31" s="75"/>
    </row>
    <row r="32" spans="2:25" ht="16" customHeight="1" x14ac:dyDescent="0.2">
      <c r="B32" s="337"/>
      <c r="C32" s="338"/>
      <c r="D32" s="339"/>
      <c r="E32" s="76"/>
      <c r="F32" s="343"/>
      <c r="G32" s="382"/>
      <c r="H32" s="383"/>
      <c r="I32" s="383"/>
      <c r="J32" s="383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3"/>
      <c r="V32" s="383"/>
      <c r="W32" s="383"/>
      <c r="X32" s="74"/>
      <c r="Y32" s="75"/>
    </row>
    <row r="33" spans="2:43" ht="16" customHeight="1" x14ac:dyDescent="0.2">
      <c r="B33" s="367" t="s">
        <v>50</v>
      </c>
      <c r="C33" s="368"/>
      <c r="D33" s="369"/>
      <c r="E33" s="77" t="s">
        <v>210</v>
      </c>
      <c r="F33" s="306"/>
      <c r="G33" s="376" t="s">
        <v>209</v>
      </c>
      <c r="H33" s="377"/>
      <c r="I33" s="309" t="s">
        <v>51</v>
      </c>
      <c r="J33" s="79"/>
      <c r="K33" s="78" t="s">
        <v>52</v>
      </c>
      <c r="L33" s="79"/>
      <c r="M33" s="78" t="s">
        <v>52</v>
      </c>
      <c r="N33" s="79"/>
      <c r="O33" s="78" t="s">
        <v>52</v>
      </c>
      <c r="P33" s="79"/>
      <c r="Q33" s="78" t="s">
        <v>52</v>
      </c>
      <c r="R33" s="79"/>
      <c r="S33" s="78" t="s">
        <v>52</v>
      </c>
      <c r="T33" s="79"/>
      <c r="U33" s="378" t="s">
        <v>53</v>
      </c>
      <c r="V33" s="378"/>
      <c r="W33" s="377"/>
      <c r="X33" s="74"/>
      <c r="Y33" s="75"/>
    </row>
    <row r="34" spans="2:43" ht="16" customHeight="1" x14ac:dyDescent="0.2">
      <c r="B34" s="370"/>
      <c r="C34" s="371"/>
      <c r="D34" s="372"/>
      <c r="E34" s="81" t="s">
        <v>208</v>
      </c>
      <c r="F34" s="84"/>
      <c r="G34" s="84"/>
      <c r="H34" s="310" t="s">
        <v>211</v>
      </c>
      <c r="I34" s="307"/>
      <c r="J34" s="308"/>
      <c r="K34" s="308"/>
      <c r="L34" s="308"/>
      <c r="M34" s="308"/>
      <c r="N34" s="308"/>
      <c r="O34" s="308"/>
      <c r="P34" s="308"/>
      <c r="Q34" s="308"/>
      <c r="R34" s="308"/>
      <c r="S34" s="308"/>
      <c r="T34" s="308"/>
      <c r="U34" s="308"/>
      <c r="V34" s="308"/>
      <c r="W34" s="91"/>
      <c r="X34" s="74"/>
      <c r="Y34" s="75"/>
    </row>
    <row r="35" spans="2:43" ht="16" customHeight="1" x14ac:dyDescent="0.2">
      <c r="B35" s="370"/>
      <c r="C35" s="371"/>
      <c r="D35" s="372"/>
      <c r="E35" s="81" t="s">
        <v>212</v>
      </c>
      <c r="F35" s="84"/>
      <c r="G35" s="85"/>
      <c r="H35" s="85"/>
      <c r="I35" s="86" t="s">
        <v>207</v>
      </c>
      <c r="J35" s="87"/>
      <c r="K35" s="78"/>
      <c r="L35" s="88"/>
      <c r="M35" s="78" t="s">
        <v>52</v>
      </c>
      <c r="N35" s="79"/>
      <c r="O35" s="80" t="s">
        <v>52</v>
      </c>
      <c r="P35" s="82"/>
      <c r="Q35" s="82"/>
      <c r="R35" s="82"/>
      <c r="S35" s="82"/>
      <c r="T35" s="82"/>
      <c r="U35" s="82"/>
      <c r="V35" s="82"/>
      <c r="W35" s="83"/>
      <c r="X35" s="74"/>
      <c r="Y35" s="75"/>
    </row>
    <row r="36" spans="2:43" ht="16" customHeight="1" x14ac:dyDescent="0.2">
      <c r="B36" s="370"/>
      <c r="C36" s="371"/>
      <c r="D36" s="372"/>
      <c r="E36" s="81" t="s">
        <v>214</v>
      </c>
      <c r="F36" s="84"/>
      <c r="G36" s="85"/>
      <c r="H36" s="85"/>
      <c r="I36" s="82"/>
      <c r="J36" s="82"/>
      <c r="K36" s="82"/>
      <c r="L36" s="82"/>
      <c r="M36" s="82"/>
      <c r="N36" s="82"/>
      <c r="O36" s="86" t="s">
        <v>215</v>
      </c>
      <c r="P36" s="87"/>
      <c r="Q36" s="87"/>
      <c r="R36" s="305"/>
      <c r="S36" s="82"/>
      <c r="T36" s="82"/>
      <c r="U36" s="82"/>
      <c r="V36" s="82"/>
      <c r="W36" s="83"/>
      <c r="X36" s="74"/>
      <c r="Y36" s="75"/>
    </row>
    <row r="37" spans="2:43" ht="16" customHeight="1" x14ac:dyDescent="0.2">
      <c r="B37" s="373"/>
      <c r="C37" s="374"/>
      <c r="D37" s="375"/>
      <c r="E37" s="330" t="s">
        <v>213</v>
      </c>
      <c r="F37" s="89"/>
      <c r="G37" s="89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3"/>
      <c r="S37" s="86" t="s">
        <v>54</v>
      </c>
      <c r="T37" s="78" t="s">
        <v>52</v>
      </c>
      <c r="U37" s="78" t="s">
        <v>52</v>
      </c>
      <c r="V37" s="87" t="s">
        <v>55</v>
      </c>
      <c r="W37" s="80"/>
      <c r="X37" s="90"/>
      <c r="Y37" s="91"/>
    </row>
    <row r="38" spans="2:43" ht="16" customHeight="1" x14ac:dyDescent="0.2"/>
    <row r="39" spans="2:43" ht="16" customHeight="1" x14ac:dyDescent="0.2">
      <c r="B39" s="403" t="s">
        <v>58</v>
      </c>
      <c r="D39" s="92" t="s">
        <v>161</v>
      </c>
      <c r="E39" s="93" t="s">
        <v>7</v>
      </c>
      <c r="F39" s="94"/>
      <c r="G39" s="94"/>
      <c r="H39" s="94"/>
      <c r="I39" s="94"/>
      <c r="J39" s="95"/>
      <c r="L39" s="272" t="s">
        <v>203</v>
      </c>
      <c r="M39" s="96" t="s">
        <v>204</v>
      </c>
      <c r="N39" s="94"/>
      <c r="O39" s="94"/>
      <c r="P39" s="94"/>
      <c r="Q39" s="94"/>
      <c r="R39" s="94"/>
      <c r="S39" s="94"/>
      <c r="T39" s="94"/>
      <c r="U39" s="94"/>
      <c r="V39" s="95"/>
      <c r="X39" s="92" t="s">
        <v>206</v>
      </c>
      <c r="Y39" s="96" t="s">
        <v>13</v>
      </c>
      <c r="Z39" s="96"/>
      <c r="AA39" s="96"/>
      <c r="AB39" s="96"/>
      <c r="AC39" s="96"/>
      <c r="AD39" s="96"/>
      <c r="AE39" s="97"/>
      <c r="AG39" s="92" t="s">
        <v>59</v>
      </c>
      <c r="AH39" s="385" t="s">
        <v>15</v>
      </c>
      <c r="AI39" s="385"/>
      <c r="AJ39" s="95"/>
      <c r="AL39" s="92" t="s">
        <v>60</v>
      </c>
      <c r="AM39" s="385" t="s">
        <v>61</v>
      </c>
      <c r="AN39" s="385"/>
      <c r="AO39" s="385"/>
      <c r="AP39" s="386"/>
    </row>
    <row r="40" spans="2:43" ht="16" customHeight="1" x14ac:dyDescent="0.2">
      <c r="B40" s="404"/>
      <c r="D40" s="387" t="s">
        <v>62</v>
      </c>
      <c r="E40" s="388"/>
      <c r="F40" s="98" t="s">
        <v>63</v>
      </c>
      <c r="G40" s="99" t="s">
        <v>64</v>
      </c>
      <c r="H40" s="2" t="s">
        <v>65</v>
      </c>
      <c r="I40" s="100" t="s">
        <v>63</v>
      </c>
      <c r="J40" s="101" t="s">
        <v>64</v>
      </c>
      <c r="L40" s="281" t="s">
        <v>66</v>
      </c>
      <c r="M40" s="104">
        <v>1775</v>
      </c>
      <c r="N40" s="100">
        <v>1776</v>
      </c>
      <c r="O40" s="104">
        <v>1777</v>
      </c>
      <c r="P40" s="100">
        <v>1778</v>
      </c>
      <c r="Q40" s="104">
        <v>1779</v>
      </c>
      <c r="R40" s="100">
        <v>1780</v>
      </c>
      <c r="S40" s="104">
        <v>1781</v>
      </c>
      <c r="T40" s="100">
        <v>1782</v>
      </c>
      <c r="U40" s="104">
        <v>1783</v>
      </c>
      <c r="V40" s="100" t="s">
        <v>165</v>
      </c>
      <c r="X40" s="387"/>
      <c r="Y40" s="388"/>
      <c r="Z40" s="98"/>
      <c r="AA40" s="99"/>
      <c r="AB40" s="2"/>
      <c r="AC40" s="100"/>
      <c r="AD40" s="101"/>
      <c r="AE40" s="102"/>
      <c r="AG40" s="2" t="s">
        <v>66</v>
      </c>
      <c r="AH40" s="103" t="s">
        <v>67</v>
      </c>
      <c r="AI40" s="104" t="s">
        <v>4</v>
      </c>
      <c r="AJ40" s="100" t="s">
        <v>5</v>
      </c>
      <c r="AL40" s="389" t="s">
        <v>61</v>
      </c>
      <c r="AM40" s="105" t="s">
        <v>67</v>
      </c>
      <c r="AN40" s="106" t="s">
        <v>68</v>
      </c>
      <c r="AO40" s="107" t="s">
        <v>69</v>
      </c>
      <c r="AP40" s="108" t="s">
        <v>70</v>
      </c>
    </row>
    <row r="41" spans="2:43" ht="16" customHeight="1" x14ac:dyDescent="0.2">
      <c r="B41" s="404"/>
      <c r="D41" s="109">
        <v>1775</v>
      </c>
      <c r="E41" s="110" t="s">
        <v>71</v>
      </c>
      <c r="F41" s="111">
        <v>2000000</v>
      </c>
      <c r="G41" s="112">
        <f>F41</f>
        <v>2000000</v>
      </c>
      <c r="H41" s="391">
        <v>1775</v>
      </c>
      <c r="I41" s="393">
        <f>SUM(F41:F43)</f>
        <v>6000000</v>
      </c>
      <c r="J41" s="393">
        <f>SUM(G41:G43)</f>
        <v>6000000</v>
      </c>
      <c r="L41" s="273" t="s">
        <v>72</v>
      </c>
      <c r="M41" s="271">
        <v>133500</v>
      </c>
      <c r="N41" s="279">
        <v>142227</v>
      </c>
      <c r="O41" s="271">
        <v>166667</v>
      </c>
      <c r="P41" s="279">
        <v>0</v>
      </c>
      <c r="Q41" s="271">
        <v>0</v>
      </c>
      <c r="R41" s="279">
        <v>0</v>
      </c>
      <c r="S41" s="271">
        <v>280000</v>
      </c>
      <c r="T41" s="279">
        <v>0</v>
      </c>
      <c r="U41" s="271">
        <v>0</v>
      </c>
      <c r="V41" s="118">
        <f>SUM(M41:U41)</f>
        <v>722394</v>
      </c>
      <c r="X41" s="113" t="s">
        <v>72</v>
      </c>
      <c r="Y41" s="114">
        <v>1</v>
      </c>
      <c r="Z41" s="115">
        <v>1779</v>
      </c>
      <c r="AA41" s="9">
        <v>300000</v>
      </c>
      <c r="AB41" s="10">
        <v>44300</v>
      </c>
      <c r="AC41" s="116">
        <v>1779</v>
      </c>
      <c r="AD41" s="117">
        <v>500000</v>
      </c>
      <c r="AE41" s="118">
        <v>58736</v>
      </c>
      <c r="AG41" s="396" t="s">
        <v>72</v>
      </c>
      <c r="AH41" s="109">
        <v>1781</v>
      </c>
      <c r="AI41" s="21">
        <v>2299769</v>
      </c>
      <c r="AJ41" s="112">
        <v>57494.224999999999</v>
      </c>
      <c r="AL41" s="389"/>
      <c r="AM41" s="119">
        <v>1782</v>
      </c>
      <c r="AN41" s="112">
        <v>923308.42</v>
      </c>
      <c r="AO41" s="120">
        <v>865394.58</v>
      </c>
      <c r="AP41" s="118">
        <f>AN41-AO41</f>
        <v>57913.840000000084</v>
      </c>
    </row>
    <row r="42" spans="2:43" ht="16" customHeight="1" x14ac:dyDescent="0.2">
      <c r="B42" s="404"/>
      <c r="D42" s="121">
        <v>1775</v>
      </c>
      <c r="E42" s="122" t="s">
        <v>73</v>
      </c>
      <c r="F42" s="123">
        <v>1000000</v>
      </c>
      <c r="G42" s="124">
        <f t="shared" ref="G42:G51" si="0">F42</f>
        <v>1000000</v>
      </c>
      <c r="H42" s="391"/>
      <c r="I42" s="394"/>
      <c r="J42" s="394"/>
      <c r="L42" s="274" t="s">
        <v>78</v>
      </c>
      <c r="M42" s="271">
        <v>1016667</v>
      </c>
      <c r="N42" s="279">
        <v>2838140</v>
      </c>
      <c r="O42" s="271">
        <v>1666667</v>
      </c>
      <c r="P42" s="279">
        <v>743333</v>
      </c>
      <c r="Q42" s="271">
        <v>1666733</v>
      </c>
      <c r="R42" s="279">
        <v>31699433</v>
      </c>
      <c r="S42" s="271">
        <v>4370000</v>
      </c>
      <c r="T42" s="279">
        <v>0</v>
      </c>
      <c r="U42" s="271">
        <v>1000000</v>
      </c>
      <c r="V42" s="130">
        <f t="shared" ref="V42:V53" si="1">SUM(M42:U42)</f>
        <v>45000973</v>
      </c>
      <c r="X42" s="125"/>
      <c r="Y42" s="126">
        <v>2</v>
      </c>
      <c r="Z42" s="127">
        <v>1779</v>
      </c>
      <c r="AA42" s="14">
        <v>200000</v>
      </c>
      <c r="AB42" s="15">
        <v>14436</v>
      </c>
      <c r="AC42" s="128">
        <v>1780</v>
      </c>
      <c r="AD42" s="129">
        <v>1112450</v>
      </c>
      <c r="AE42" s="130">
        <v>57402</v>
      </c>
      <c r="AG42" s="397"/>
      <c r="AH42" s="131">
        <v>1782</v>
      </c>
      <c r="AI42" s="25">
        <v>2900231</v>
      </c>
      <c r="AJ42" s="132">
        <v>72505.774999999994</v>
      </c>
      <c r="AL42" s="389"/>
      <c r="AM42" s="133">
        <v>1783</v>
      </c>
      <c r="AN42" s="132">
        <v>349534.13</v>
      </c>
      <c r="AO42" s="134">
        <v>388981.01</v>
      </c>
      <c r="AP42" s="135">
        <f>AN42-AO42</f>
        <v>-39446.880000000005</v>
      </c>
    </row>
    <row r="43" spans="2:43" ht="16" customHeight="1" x14ac:dyDescent="0.2">
      <c r="B43" s="404"/>
      <c r="D43" s="131">
        <v>1775</v>
      </c>
      <c r="E43" s="136" t="s">
        <v>74</v>
      </c>
      <c r="F43" s="137">
        <v>3000000</v>
      </c>
      <c r="G43" s="132">
        <f t="shared" si="0"/>
        <v>3000000</v>
      </c>
      <c r="H43" s="392"/>
      <c r="I43" s="395"/>
      <c r="J43" s="395"/>
      <c r="L43" s="274" t="s">
        <v>82</v>
      </c>
      <c r="M43" s="271">
        <v>200000</v>
      </c>
      <c r="N43" s="279">
        <v>433337</v>
      </c>
      <c r="O43" s="271">
        <v>181667</v>
      </c>
      <c r="P43" s="279">
        <v>66667</v>
      </c>
      <c r="Q43" s="271">
        <v>200000</v>
      </c>
      <c r="R43" s="279">
        <v>196666</v>
      </c>
      <c r="S43" s="271">
        <v>0</v>
      </c>
      <c r="T43" s="279">
        <v>0</v>
      </c>
      <c r="U43" s="271">
        <v>0</v>
      </c>
      <c r="V43" s="130">
        <f t="shared" si="1"/>
        <v>1278337</v>
      </c>
      <c r="X43" s="125"/>
      <c r="Y43" s="126">
        <v>3</v>
      </c>
      <c r="Z43" s="127">
        <v>1780</v>
      </c>
      <c r="AA43" s="14">
        <v>300000</v>
      </c>
      <c r="AB43" s="15">
        <v>10213</v>
      </c>
      <c r="AC43" s="128">
        <v>1783</v>
      </c>
      <c r="AD43" s="129">
        <v>1387550</v>
      </c>
      <c r="AE43" s="130">
        <v>34689</v>
      </c>
      <c r="AG43" s="398"/>
      <c r="AH43" s="138" t="s">
        <v>75</v>
      </c>
      <c r="AI43" s="139">
        <v>5200000</v>
      </c>
      <c r="AJ43" s="130">
        <v>130000</v>
      </c>
      <c r="AL43" s="390"/>
      <c r="AM43" s="140" t="s">
        <v>76</v>
      </c>
      <c r="AN43" s="141">
        <f>SUM(AN41:AN42)</f>
        <v>1272842.55</v>
      </c>
      <c r="AO43" s="142">
        <f>SUM(AO41:AO42)</f>
        <v>1254375.5899999999</v>
      </c>
      <c r="AP43" s="143">
        <f>SUM(AP41:AP42)</f>
        <v>18466.960000000079</v>
      </c>
    </row>
    <row r="44" spans="2:43" ht="16" customHeight="1" x14ac:dyDescent="0.2">
      <c r="B44" s="404"/>
      <c r="D44" s="109">
        <v>1776</v>
      </c>
      <c r="E44" s="110" t="s">
        <v>77</v>
      </c>
      <c r="F44" s="111">
        <v>10000</v>
      </c>
      <c r="G44" s="112">
        <f t="shared" si="0"/>
        <v>10000</v>
      </c>
      <c r="H44" s="399">
        <v>1776</v>
      </c>
      <c r="I44" s="393">
        <f>SUM(F44:F48)</f>
        <v>18947220</v>
      </c>
      <c r="J44" s="393">
        <f>SUM(G44:G48)</f>
        <v>18947220</v>
      </c>
      <c r="L44" s="274" t="s">
        <v>87</v>
      </c>
      <c r="M44" s="271">
        <v>500000</v>
      </c>
      <c r="N44" s="279">
        <v>633333</v>
      </c>
      <c r="O44" s="271">
        <v>257500</v>
      </c>
      <c r="P44" s="279">
        <v>1116667</v>
      </c>
      <c r="Q44" s="271">
        <v>163333</v>
      </c>
      <c r="R44" s="279">
        <v>1400000</v>
      </c>
      <c r="S44" s="271">
        <v>0</v>
      </c>
      <c r="T44" s="279">
        <v>0</v>
      </c>
      <c r="U44" s="271">
        <v>0</v>
      </c>
      <c r="V44" s="130">
        <f t="shared" si="1"/>
        <v>4070833</v>
      </c>
      <c r="X44" s="125"/>
      <c r="Y44" s="126">
        <v>4</v>
      </c>
      <c r="Z44" s="127">
        <v>1780</v>
      </c>
      <c r="AA44" s="14">
        <v>500000</v>
      </c>
      <c r="AB44" s="15">
        <v>12500</v>
      </c>
      <c r="AC44" s="144"/>
      <c r="AD44" s="145">
        <v>3000000</v>
      </c>
      <c r="AE44" s="146">
        <v>150827</v>
      </c>
      <c r="AG44" s="396" t="s">
        <v>78</v>
      </c>
      <c r="AH44" s="109">
        <v>1781</v>
      </c>
      <c r="AI44" s="9">
        <v>29860619</v>
      </c>
      <c r="AJ44" s="112">
        <v>746516</v>
      </c>
    </row>
    <row r="45" spans="2:43" ht="16" customHeight="1" x14ac:dyDescent="0.2">
      <c r="B45" s="404"/>
      <c r="D45" s="121">
        <v>1776</v>
      </c>
      <c r="E45" s="122" t="s">
        <v>79</v>
      </c>
      <c r="F45" s="123">
        <v>3937220</v>
      </c>
      <c r="G45" s="124">
        <f t="shared" si="0"/>
        <v>3937220</v>
      </c>
      <c r="H45" s="391"/>
      <c r="I45" s="394"/>
      <c r="J45" s="394"/>
      <c r="L45" s="274" t="s">
        <v>96</v>
      </c>
      <c r="M45" s="271">
        <v>112500</v>
      </c>
      <c r="N45" s="279">
        <v>638250</v>
      </c>
      <c r="O45" s="271">
        <v>0</v>
      </c>
      <c r="P45" s="279">
        <v>0</v>
      </c>
      <c r="Q45" s="271">
        <v>0</v>
      </c>
      <c r="R45" s="279">
        <v>487000</v>
      </c>
      <c r="S45" s="271">
        <v>0</v>
      </c>
      <c r="T45" s="279">
        <v>0</v>
      </c>
      <c r="U45" s="271">
        <v>0</v>
      </c>
      <c r="V45" s="130">
        <f t="shared" si="1"/>
        <v>1237750</v>
      </c>
      <c r="X45" s="125"/>
      <c r="Y45" s="126">
        <v>5</v>
      </c>
      <c r="Z45" s="127">
        <v>1780</v>
      </c>
      <c r="AA45" s="14">
        <v>312450</v>
      </c>
      <c r="AB45" s="15">
        <v>34689</v>
      </c>
      <c r="AC45" s="147"/>
      <c r="AD45" s="70">
        <v>3000000</v>
      </c>
      <c r="AE45" s="70">
        <v>123949</v>
      </c>
      <c r="AG45" s="397"/>
      <c r="AH45" s="131">
        <v>1782</v>
      </c>
      <c r="AI45" s="42">
        <v>387</v>
      </c>
      <c r="AJ45" s="132">
        <v>10</v>
      </c>
    </row>
    <row r="46" spans="2:43" ht="16" customHeight="1" x14ac:dyDescent="0.2">
      <c r="B46" s="404"/>
      <c r="D46" s="121">
        <v>1776</v>
      </c>
      <c r="E46" s="122" t="s">
        <v>80</v>
      </c>
      <c r="F46" s="123">
        <v>5000000</v>
      </c>
      <c r="G46" s="124">
        <f t="shared" si="0"/>
        <v>5000000</v>
      </c>
      <c r="H46" s="391"/>
      <c r="I46" s="394"/>
      <c r="J46" s="394"/>
      <c r="L46" s="274" t="s">
        <v>112</v>
      </c>
      <c r="M46" s="271">
        <v>346667</v>
      </c>
      <c r="N46" s="279">
        <v>133333</v>
      </c>
      <c r="O46" s="271">
        <v>0</v>
      </c>
      <c r="P46" s="279">
        <v>0</v>
      </c>
      <c r="Q46" s="271">
        <v>0</v>
      </c>
      <c r="R46" s="279">
        <v>0</v>
      </c>
      <c r="S46" s="271">
        <v>80000</v>
      </c>
      <c r="T46" s="279">
        <v>0</v>
      </c>
      <c r="U46" s="271">
        <v>83357</v>
      </c>
      <c r="V46" s="130">
        <f t="shared" si="1"/>
        <v>643357</v>
      </c>
      <c r="X46" s="148"/>
      <c r="Y46" s="149">
        <v>6</v>
      </c>
      <c r="Z46" s="127">
        <v>1783</v>
      </c>
      <c r="AA46" s="42">
        <v>1387550</v>
      </c>
      <c r="AB46" s="57">
        <v>34689</v>
      </c>
      <c r="AC46" s="150"/>
      <c r="AD46" s="151">
        <v>0</v>
      </c>
      <c r="AE46" s="152">
        <v>26878</v>
      </c>
      <c r="AG46" s="398"/>
      <c r="AH46" s="153" t="s">
        <v>75</v>
      </c>
      <c r="AI46" s="139">
        <f>SUM(AI44:AI45)</f>
        <v>29861006</v>
      </c>
      <c r="AJ46" s="154">
        <f>SUM(AJ44:AJ45)</f>
        <v>746526</v>
      </c>
    </row>
    <row r="47" spans="2:43" ht="16" customHeight="1" x14ac:dyDescent="0.2">
      <c r="B47" s="404"/>
      <c r="D47" s="121">
        <v>1776</v>
      </c>
      <c r="E47" s="122" t="s">
        <v>81</v>
      </c>
      <c r="F47" s="123">
        <v>5000000</v>
      </c>
      <c r="G47" s="124">
        <f t="shared" si="0"/>
        <v>5000000</v>
      </c>
      <c r="H47" s="391"/>
      <c r="I47" s="394"/>
      <c r="J47" s="394"/>
      <c r="L47" s="274" t="s">
        <v>126</v>
      </c>
      <c r="M47" s="271">
        <v>432000</v>
      </c>
      <c r="N47" s="279">
        <v>226667</v>
      </c>
      <c r="O47" s="271">
        <v>533333</v>
      </c>
      <c r="P47" s="279">
        <v>0</v>
      </c>
      <c r="Q47" s="271">
        <v>0</v>
      </c>
      <c r="R47" s="279">
        <v>1516667</v>
      </c>
      <c r="S47" s="271">
        <v>1333333</v>
      </c>
      <c r="T47" s="279">
        <v>0</v>
      </c>
      <c r="U47" s="271">
        <v>300000</v>
      </c>
      <c r="V47" s="130">
        <f t="shared" si="1"/>
        <v>4342000</v>
      </c>
      <c r="X47" s="113" t="s">
        <v>78</v>
      </c>
      <c r="Y47" s="114">
        <v>1</v>
      </c>
      <c r="Z47" s="119">
        <v>1778</v>
      </c>
      <c r="AA47" s="9">
        <v>300000</v>
      </c>
      <c r="AB47" s="11">
        <v>90167</v>
      </c>
      <c r="AC47" s="128">
        <v>1778</v>
      </c>
      <c r="AD47" s="117">
        <v>300000</v>
      </c>
      <c r="AE47" s="118">
        <v>90167</v>
      </c>
      <c r="AG47" s="396" t="s">
        <v>82</v>
      </c>
      <c r="AH47" s="155">
        <v>1787</v>
      </c>
      <c r="AI47" s="156">
        <v>2593353</v>
      </c>
      <c r="AJ47" s="157">
        <v>64834</v>
      </c>
    </row>
    <row r="48" spans="2:43" ht="16" customHeight="1" x14ac:dyDescent="0.2">
      <c r="B48" s="404"/>
      <c r="D48" s="131">
        <v>1776</v>
      </c>
      <c r="E48" s="136" t="s">
        <v>83</v>
      </c>
      <c r="F48" s="137">
        <v>5000000</v>
      </c>
      <c r="G48" s="132">
        <f t="shared" si="0"/>
        <v>5000000</v>
      </c>
      <c r="H48" s="392"/>
      <c r="I48" s="395"/>
      <c r="J48" s="395"/>
      <c r="L48" s="274" t="s">
        <v>137</v>
      </c>
      <c r="M48" s="271">
        <v>80000</v>
      </c>
      <c r="N48" s="279">
        <v>0</v>
      </c>
      <c r="O48" s="271">
        <v>66667</v>
      </c>
      <c r="P48" s="279">
        <v>0</v>
      </c>
      <c r="Q48" s="271">
        <v>0</v>
      </c>
      <c r="R48" s="279">
        <v>0</v>
      </c>
      <c r="S48" s="271">
        <v>113333</v>
      </c>
      <c r="T48" s="279">
        <v>0</v>
      </c>
      <c r="U48" s="271">
        <v>0</v>
      </c>
      <c r="V48" s="130">
        <f t="shared" si="1"/>
        <v>260000</v>
      </c>
      <c r="X48" s="125"/>
      <c r="Y48" s="126">
        <v>2</v>
      </c>
      <c r="Z48" s="158">
        <v>1779</v>
      </c>
      <c r="AA48" s="14">
        <v>800000</v>
      </c>
      <c r="AB48" s="16">
        <v>29278</v>
      </c>
      <c r="AC48" s="128">
        <v>1779</v>
      </c>
      <c r="AD48" s="129">
        <v>800000</v>
      </c>
      <c r="AE48" s="130">
        <v>29278</v>
      </c>
      <c r="AG48" s="398"/>
      <c r="AH48" s="153" t="s">
        <v>75</v>
      </c>
      <c r="AI48" s="139">
        <v>0</v>
      </c>
      <c r="AJ48" s="130">
        <v>0</v>
      </c>
      <c r="AL48" s="159">
        <v>1775</v>
      </c>
      <c r="AM48" s="160" t="s">
        <v>84</v>
      </c>
      <c r="AN48" s="161" t="s">
        <v>85</v>
      </c>
      <c r="AO48" s="161"/>
      <c r="AP48" s="161"/>
      <c r="AQ48" s="162"/>
    </row>
    <row r="49" spans="2:43" ht="16" customHeight="1" x14ac:dyDescent="0.2">
      <c r="B49" s="404"/>
      <c r="D49" s="121">
        <v>1777</v>
      </c>
      <c r="E49" s="122" t="s">
        <v>86</v>
      </c>
      <c r="F49" s="123">
        <v>5000000</v>
      </c>
      <c r="G49" s="124">
        <f t="shared" si="0"/>
        <v>5000000</v>
      </c>
      <c r="H49" s="399">
        <v>1777</v>
      </c>
      <c r="I49" s="393">
        <f>SUM(F49:F53)</f>
        <v>13000000</v>
      </c>
      <c r="J49" s="393">
        <f>SUM(G49:G53)</f>
        <v>12562386</v>
      </c>
      <c r="L49" s="274" t="s">
        <v>142</v>
      </c>
      <c r="M49" s="271">
        <v>266667</v>
      </c>
      <c r="N49" s="279">
        <v>1070222</v>
      </c>
      <c r="O49" s="271">
        <v>0</v>
      </c>
      <c r="P49" s="279">
        <v>0</v>
      </c>
      <c r="Q49" s="271">
        <v>0</v>
      </c>
      <c r="R49" s="279">
        <v>80000</v>
      </c>
      <c r="S49" s="271">
        <v>533333</v>
      </c>
      <c r="T49" s="279">
        <v>0</v>
      </c>
      <c r="U49" s="271">
        <v>0</v>
      </c>
      <c r="V49" s="130">
        <f t="shared" si="1"/>
        <v>1950222</v>
      </c>
      <c r="X49" s="125"/>
      <c r="Y49" s="126">
        <v>3</v>
      </c>
      <c r="Z49" s="158">
        <v>1780</v>
      </c>
      <c r="AA49" s="14">
        <v>1000000</v>
      </c>
      <c r="AB49" s="16">
        <v>34041</v>
      </c>
      <c r="AC49" s="128">
        <v>1780</v>
      </c>
      <c r="AD49" s="129">
        <v>4278648</v>
      </c>
      <c r="AE49" s="130">
        <v>119278.2</v>
      </c>
      <c r="AG49" s="396" t="s">
        <v>87</v>
      </c>
      <c r="AH49" s="163">
        <v>1786</v>
      </c>
      <c r="AI49" s="164">
        <v>8102425</v>
      </c>
      <c r="AJ49" s="146">
        <v>202560.625</v>
      </c>
      <c r="AL49" s="165">
        <v>1775</v>
      </c>
      <c r="AM49" s="166" t="s">
        <v>84</v>
      </c>
      <c r="AN49" s="167" t="s">
        <v>88</v>
      </c>
      <c r="AO49" s="167"/>
      <c r="AP49" s="167"/>
      <c r="AQ49" s="168"/>
    </row>
    <row r="50" spans="2:43" ht="16" customHeight="1" x14ac:dyDescent="0.2">
      <c r="B50" s="404"/>
      <c r="D50" s="121">
        <v>1777</v>
      </c>
      <c r="E50" s="122" t="s">
        <v>89</v>
      </c>
      <c r="F50" s="123">
        <v>5000000</v>
      </c>
      <c r="G50" s="124">
        <f t="shared" si="0"/>
        <v>5000000</v>
      </c>
      <c r="H50" s="391"/>
      <c r="I50" s="394"/>
      <c r="J50" s="394"/>
      <c r="L50" s="274" t="s">
        <v>148</v>
      </c>
      <c r="M50" s="271">
        <v>1166667</v>
      </c>
      <c r="N50" s="279">
        <v>1666667</v>
      </c>
      <c r="O50" s="271">
        <v>2700000</v>
      </c>
      <c r="P50" s="279">
        <v>2700000</v>
      </c>
      <c r="Q50" s="271">
        <v>3333333</v>
      </c>
      <c r="R50" s="279">
        <v>28333327</v>
      </c>
      <c r="S50" s="271">
        <v>116666667</v>
      </c>
      <c r="T50" s="279">
        <v>0</v>
      </c>
      <c r="U50" s="271">
        <v>0</v>
      </c>
      <c r="V50" s="130">
        <f t="shared" si="1"/>
        <v>156566661</v>
      </c>
      <c r="X50" s="125"/>
      <c r="Y50" s="126">
        <v>4</v>
      </c>
      <c r="Z50" s="158">
        <v>1780</v>
      </c>
      <c r="AA50" s="14">
        <v>500000</v>
      </c>
      <c r="AB50" s="16">
        <v>15771</v>
      </c>
      <c r="AC50" s="128">
        <v>1781</v>
      </c>
      <c r="AD50" s="129">
        <v>853705</v>
      </c>
      <c r="AE50" s="130">
        <v>21342.625</v>
      </c>
      <c r="AG50" s="397"/>
      <c r="AH50" s="169">
        <v>1788</v>
      </c>
      <c r="AI50" s="170">
        <v>1049060</v>
      </c>
      <c r="AJ50" s="171">
        <v>26226.5</v>
      </c>
      <c r="AL50" s="165">
        <v>1775</v>
      </c>
      <c r="AM50" s="166" t="s">
        <v>90</v>
      </c>
      <c r="AN50" s="167" t="s">
        <v>91</v>
      </c>
      <c r="AO50" s="167"/>
      <c r="AP50" s="167"/>
      <c r="AQ50" s="168"/>
    </row>
    <row r="51" spans="2:43" ht="16" customHeight="1" x14ac:dyDescent="0.2">
      <c r="B51" s="404"/>
      <c r="D51" s="121">
        <v>1777</v>
      </c>
      <c r="E51" s="122" t="s">
        <v>92</v>
      </c>
      <c r="F51" s="123">
        <v>1000000</v>
      </c>
      <c r="G51" s="124">
        <f t="shared" si="0"/>
        <v>1000000</v>
      </c>
      <c r="H51" s="391"/>
      <c r="I51" s="394"/>
      <c r="J51" s="394"/>
      <c r="L51" s="274" t="s">
        <v>153</v>
      </c>
      <c r="M51" s="271">
        <v>125000</v>
      </c>
      <c r="N51" s="279">
        <v>1250000</v>
      </c>
      <c r="O51" s="271">
        <v>0</v>
      </c>
      <c r="P51" s="279">
        <v>2125000</v>
      </c>
      <c r="Q51" s="271">
        <v>1250000</v>
      </c>
      <c r="R51" s="279">
        <v>3100000</v>
      </c>
      <c r="S51" s="271">
        <v>0</v>
      </c>
      <c r="T51" s="279">
        <v>0</v>
      </c>
      <c r="U51" s="271">
        <v>250000</v>
      </c>
      <c r="V51" s="130">
        <f t="shared" si="1"/>
        <v>8100000</v>
      </c>
      <c r="X51" s="125"/>
      <c r="Y51" s="126">
        <v>5</v>
      </c>
      <c r="Z51" s="158">
        <v>1780</v>
      </c>
      <c r="AA51" s="14">
        <v>40000</v>
      </c>
      <c r="AB51" s="16">
        <v>1000</v>
      </c>
      <c r="AC51" s="172">
        <v>1787</v>
      </c>
      <c r="AD51" s="173">
        <v>3677659</v>
      </c>
      <c r="AE51" s="173">
        <v>91941.475000000006</v>
      </c>
      <c r="AG51" s="398"/>
      <c r="AH51" s="153" t="s">
        <v>75</v>
      </c>
      <c r="AI51" s="139">
        <v>0</v>
      </c>
      <c r="AJ51" s="130">
        <v>0</v>
      </c>
      <c r="AL51" s="165">
        <v>1775</v>
      </c>
      <c r="AM51" s="166" t="s">
        <v>93</v>
      </c>
      <c r="AN51" s="167" t="s">
        <v>94</v>
      </c>
      <c r="AO51" s="167"/>
      <c r="AP51" s="167"/>
      <c r="AQ51" s="168"/>
    </row>
    <row r="52" spans="2:43" ht="16" customHeight="1" x14ac:dyDescent="0.2">
      <c r="B52" s="404"/>
      <c r="D52" s="121">
        <v>1777</v>
      </c>
      <c r="E52" s="122" t="s">
        <v>95</v>
      </c>
      <c r="F52" s="123">
        <v>1000000</v>
      </c>
      <c r="G52" s="124">
        <v>812289</v>
      </c>
      <c r="H52" s="391"/>
      <c r="I52" s="394"/>
      <c r="J52" s="394"/>
      <c r="L52" s="274" t="s">
        <v>166</v>
      </c>
      <c r="M52" s="271">
        <v>320000</v>
      </c>
      <c r="N52" s="279">
        <v>4295348</v>
      </c>
      <c r="O52" s="271">
        <v>4000000</v>
      </c>
      <c r="P52" s="279">
        <v>1766667</v>
      </c>
      <c r="Q52" s="271">
        <v>11000000</v>
      </c>
      <c r="R52" s="279">
        <v>0</v>
      </c>
      <c r="S52" s="271">
        <v>0</v>
      </c>
      <c r="T52" s="279">
        <v>0</v>
      </c>
      <c r="U52" s="271">
        <v>0</v>
      </c>
      <c r="V52" s="130">
        <f t="shared" si="1"/>
        <v>21382015</v>
      </c>
      <c r="X52" s="125"/>
      <c r="Y52" s="126">
        <v>6</v>
      </c>
      <c r="Z52" s="158">
        <v>1780</v>
      </c>
      <c r="AA52" s="14">
        <v>1800000</v>
      </c>
      <c r="AB52" s="16">
        <v>45000</v>
      </c>
      <c r="AC52" s="144" t="s">
        <v>76</v>
      </c>
      <c r="AD52" s="145">
        <v>6232353</v>
      </c>
      <c r="AE52" s="146">
        <v>260065.82500000001</v>
      </c>
      <c r="AG52" s="396" t="s">
        <v>96</v>
      </c>
      <c r="AH52" s="109">
        <v>1781</v>
      </c>
      <c r="AI52" s="9">
        <v>599396</v>
      </c>
      <c r="AJ52" s="112">
        <v>14984.9</v>
      </c>
      <c r="AL52" s="165">
        <v>1775</v>
      </c>
      <c r="AM52" s="166" t="s">
        <v>97</v>
      </c>
      <c r="AN52" s="167" t="s">
        <v>98</v>
      </c>
      <c r="AO52" s="167"/>
      <c r="AP52" s="167"/>
      <c r="AQ52" s="168"/>
    </row>
    <row r="53" spans="2:43" ht="16" customHeight="1" x14ac:dyDescent="0.2">
      <c r="B53" s="404"/>
      <c r="D53" s="121">
        <v>1777</v>
      </c>
      <c r="E53" s="122" t="s">
        <v>99</v>
      </c>
      <c r="F53" s="123">
        <v>1000000</v>
      </c>
      <c r="G53" s="132">
        <v>750097</v>
      </c>
      <c r="H53" s="391"/>
      <c r="I53" s="394"/>
      <c r="J53" s="394"/>
      <c r="L53" s="274" t="s">
        <v>167</v>
      </c>
      <c r="M53" s="271">
        <v>40000</v>
      </c>
      <c r="N53" s="279">
        <v>0</v>
      </c>
      <c r="O53" s="271">
        <v>0</v>
      </c>
      <c r="P53" s="279">
        <v>600000</v>
      </c>
      <c r="Q53" s="271">
        <v>0</v>
      </c>
      <c r="R53" s="279">
        <v>0</v>
      </c>
      <c r="S53" s="271">
        <v>0</v>
      </c>
      <c r="T53" s="279">
        <v>172400</v>
      </c>
      <c r="U53" s="271">
        <v>0</v>
      </c>
      <c r="V53" s="130">
        <f t="shared" si="1"/>
        <v>812400</v>
      </c>
      <c r="X53" s="125"/>
      <c r="Y53" s="126">
        <v>7</v>
      </c>
      <c r="Z53" s="158">
        <v>1780</v>
      </c>
      <c r="AA53" s="14">
        <v>200000</v>
      </c>
      <c r="AB53" s="16">
        <v>5000</v>
      </c>
      <c r="AC53" s="147" t="s">
        <v>100</v>
      </c>
      <c r="AD53" s="70">
        <v>13420000</v>
      </c>
      <c r="AE53" s="70">
        <v>447081</v>
      </c>
      <c r="AG53" s="397"/>
      <c r="AH53" s="121">
        <v>1782</v>
      </c>
      <c r="AI53" s="14">
        <v>1373812</v>
      </c>
      <c r="AJ53" s="124">
        <v>34345.300000000003</v>
      </c>
      <c r="AL53" s="165">
        <v>1776</v>
      </c>
      <c r="AM53" s="166" t="s">
        <v>93</v>
      </c>
      <c r="AN53" s="167" t="s">
        <v>101</v>
      </c>
      <c r="AO53" s="167"/>
      <c r="AP53" s="167"/>
      <c r="AQ53" s="168"/>
    </row>
    <row r="54" spans="2:43" ht="16" customHeight="1" x14ac:dyDescent="0.2">
      <c r="B54" s="404"/>
      <c r="D54" s="109">
        <v>1778</v>
      </c>
      <c r="E54" s="175" t="s">
        <v>102</v>
      </c>
      <c r="F54" s="112">
        <v>1000000</v>
      </c>
      <c r="G54" s="10">
        <v>671097</v>
      </c>
      <c r="H54" s="399">
        <v>1778</v>
      </c>
      <c r="I54" s="400">
        <f>SUM(F54:F67)</f>
        <v>63500300</v>
      </c>
      <c r="J54" s="393">
        <f>SUM(G54:G67)</f>
        <v>19238138</v>
      </c>
      <c r="L54" s="275" t="s">
        <v>168</v>
      </c>
      <c r="M54" s="276">
        <f>SUM(M41:M53)</f>
        <v>4739668</v>
      </c>
      <c r="N54" s="280">
        <f t="shared" ref="N54:V54" si="2">SUM(N41:N53)</f>
        <v>13327524</v>
      </c>
      <c r="O54" s="277">
        <f t="shared" si="2"/>
        <v>9572501</v>
      </c>
      <c r="P54" s="280">
        <f t="shared" si="2"/>
        <v>9118334</v>
      </c>
      <c r="Q54" s="277">
        <f t="shared" si="2"/>
        <v>17613399</v>
      </c>
      <c r="R54" s="280">
        <f t="shared" si="2"/>
        <v>66813093</v>
      </c>
      <c r="S54" s="277">
        <f t="shared" si="2"/>
        <v>123376666</v>
      </c>
      <c r="T54" s="280">
        <f t="shared" si="2"/>
        <v>172400</v>
      </c>
      <c r="U54" s="278">
        <f t="shared" si="2"/>
        <v>1633357</v>
      </c>
      <c r="V54" s="280">
        <f t="shared" si="2"/>
        <v>246366942</v>
      </c>
      <c r="X54" s="125"/>
      <c r="Y54" s="126">
        <v>8</v>
      </c>
      <c r="Z54" s="158">
        <v>1780</v>
      </c>
      <c r="AA54" s="14">
        <v>190000</v>
      </c>
      <c r="AB54" s="16">
        <v>4750</v>
      </c>
      <c r="AC54" s="150" t="s">
        <v>103</v>
      </c>
      <c r="AD54" s="176">
        <v>3509988</v>
      </c>
      <c r="AE54" s="177">
        <v>95074.174999999988</v>
      </c>
      <c r="AG54" s="397"/>
      <c r="AH54" s="178">
        <v>1786</v>
      </c>
      <c r="AI54" s="179">
        <v>5759451</v>
      </c>
      <c r="AJ54" s="180">
        <v>143986.27499999999</v>
      </c>
      <c r="AL54" s="165">
        <v>1776</v>
      </c>
      <c r="AM54" s="166" t="s">
        <v>104</v>
      </c>
      <c r="AN54" s="167" t="s">
        <v>105</v>
      </c>
      <c r="AO54" s="167"/>
      <c r="AP54" s="167"/>
      <c r="AQ54" s="168"/>
    </row>
    <row r="55" spans="2:43" ht="16" customHeight="1" x14ac:dyDescent="0.2">
      <c r="B55" s="404"/>
      <c r="D55" s="121">
        <v>1778</v>
      </c>
      <c r="E55" s="181" t="s">
        <v>106</v>
      </c>
      <c r="F55" s="124">
        <v>2000000</v>
      </c>
      <c r="G55" s="15">
        <v>1285333</v>
      </c>
      <c r="H55" s="391"/>
      <c r="I55" s="401"/>
      <c r="J55" s="394"/>
      <c r="X55" s="125"/>
      <c r="Y55" s="126">
        <v>9</v>
      </c>
      <c r="Z55" s="158">
        <v>1780</v>
      </c>
      <c r="AA55" s="14">
        <v>118648</v>
      </c>
      <c r="AB55" s="16">
        <v>2966.2</v>
      </c>
      <c r="AC55" s="182"/>
      <c r="AD55" s="174"/>
      <c r="AE55" s="183"/>
      <c r="AG55" s="397"/>
      <c r="AH55" s="169">
        <v>1788</v>
      </c>
      <c r="AI55" s="170">
        <v>172677</v>
      </c>
      <c r="AJ55" s="171">
        <v>4316.9250000000002</v>
      </c>
      <c r="AL55" s="165">
        <v>1776</v>
      </c>
      <c r="AM55" s="166" t="s">
        <v>107</v>
      </c>
      <c r="AN55" s="167" t="s">
        <v>108</v>
      </c>
      <c r="AO55" s="167"/>
      <c r="AP55" s="167"/>
      <c r="AQ55" s="168"/>
    </row>
    <row r="56" spans="2:43" ht="16" customHeight="1" x14ac:dyDescent="0.2">
      <c r="B56" s="404"/>
      <c r="D56" s="121">
        <v>1778</v>
      </c>
      <c r="E56" s="181" t="s">
        <v>109</v>
      </c>
      <c r="F56" s="124">
        <v>2000000</v>
      </c>
      <c r="G56" s="15">
        <v>1189694</v>
      </c>
      <c r="H56" s="391"/>
      <c r="I56" s="401"/>
      <c r="J56" s="394"/>
      <c r="L56" s="272" t="s">
        <v>203</v>
      </c>
      <c r="M56" s="96" t="s">
        <v>205</v>
      </c>
      <c r="N56" s="94"/>
      <c r="O56" s="94"/>
      <c r="P56" s="94"/>
      <c r="Q56" s="94"/>
      <c r="R56" s="94"/>
      <c r="S56" s="94"/>
      <c r="T56" s="94"/>
      <c r="U56" s="94"/>
      <c r="V56" s="95"/>
      <c r="X56" s="125"/>
      <c r="Y56" s="126">
        <v>10</v>
      </c>
      <c r="Z56" s="158">
        <v>1780</v>
      </c>
      <c r="AA56" s="14">
        <v>430000</v>
      </c>
      <c r="AB56" s="16">
        <v>10750</v>
      </c>
      <c r="AC56" s="182"/>
      <c r="AD56" s="174"/>
      <c r="AE56" s="183"/>
      <c r="AG56" s="398"/>
      <c r="AH56" s="153" t="s">
        <v>75</v>
      </c>
      <c r="AI56" s="139">
        <v>1973208</v>
      </c>
      <c r="AJ56" s="130">
        <v>49330.200000000004</v>
      </c>
      <c r="AL56" s="165">
        <v>1776</v>
      </c>
      <c r="AM56" s="166" t="s">
        <v>97</v>
      </c>
      <c r="AN56" s="167" t="s">
        <v>110</v>
      </c>
      <c r="AO56" s="167"/>
      <c r="AP56" s="167"/>
      <c r="AQ56" s="168"/>
    </row>
    <row r="57" spans="2:43" ht="16" customHeight="1" x14ac:dyDescent="0.2">
      <c r="B57" s="404"/>
      <c r="D57" s="121">
        <v>1778</v>
      </c>
      <c r="E57" s="181" t="s">
        <v>111</v>
      </c>
      <c r="F57" s="124">
        <v>2000000</v>
      </c>
      <c r="G57" s="15">
        <v>1122500</v>
      </c>
      <c r="H57" s="391"/>
      <c r="I57" s="401"/>
      <c r="J57" s="394"/>
      <c r="L57" s="281" t="s">
        <v>66</v>
      </c>
      <c r="M57" s="104">
        <v>1775</v>
      </c>
      <c r="N57" s="100">
        <v>1776</v>
      </c>
      <c r="O57" s="104">
        <v>1777</v>
      </c>
      <c r="P57" s="100">
        <v>1778</v>
      </c>
      <c r="Q57" s="104">
        <v>1779</v>
      </c>
      <c r="R57" s="100">
        <v>1780</v>
      </c>
      <c r="S57" s="104">
        <v>1781</v>
      </c>
      <c r="T57" s="100">
        <v>1782</v>
      </c>
      <c r="U57" s="104">
        <v>1783</v>
      </c>
      <c r="V57" s="100" t="s">
        <v>165</v>
      </c>
      <c r="X57" s="125"/>
      <c r="Y57" s="126">
        <v>11</v>
      </c>
      <c r="Z57" s="158">
        <v>1781</v>
      </c>
      <c r="AA57" s="14">
        <v>821152</v>
      </c>
      <c r="AB57" s="16">
        <v>20528.8</v>
      </c>
      <c r="AC57" s="182"/>
      <c r="AD57" s="174"/>
      <c r="AE57" s="183"/>
      <c r="AG57" s="396" t="s">
        <v>112</v>
      </c>
      <c r="AH57" s="109">
        <v>1780</v>
      </c>
      <c r="AI57" s="9">
        <v>1187270</v>
      </c>
      <c r="AJ57" s="112">
        <v>29681.75</v>
      </c>
      <c r="AL57" s="165">
        <v>1777</v>
      </c>
      <c r="AM57" s="166" t="s">
        <v>113</v>
      </c>
      <c r="AN57" s="167" t="s">
        <v>114</v>
      </c>
      <c r="AO57" s="167"/>
      <c r="AP57" s="167"/>
      <c r="AQ57" s="168"/>
    </row>
    <row r="58" spans="2:43" ht="16" customHeight="1" x14ac:dyDescent="0.2">
      <c r="B58" s="404"/>
      <c r="D58" s="121">
        <v>1778</v>
      </c>
      <c r="E58" s="181" t="s">
        <v>115</v>
      </c>
      <c r="F58" s="124">
        <v>1000000</v>
      </c>
      <c r="G58" s="15">
        <v>490472</v>
      </c>
      <c r="H58" s="391"/>
      <c r="I58" s="401"/>
      <c r="J58" s="394"/>
      <c r="L58" s="273" t="s">
        <v>72</v>
      </c>
      <c r="M58" s="17">
        <v>133500</v>
      </c>
      <c r="N58" s="295">
        <v>142227</v>
      </c>
      <c r="O58" s="17">
        <v>99850.424363454818</v>
      </c>
      <c r="P58" s="295">
        <v>0</v>
      </c>
      <c r="Q58" s="17">
        <v>0</v>
      </c>
      <c r="R58" s="295">
        <v>0</v>
      </c>
      <c r="S58" s="17">
        <v>3169.8113207547171</v>
      </c>
      <c r="T58" s="304">
        <v>0</v>
      </c>
      <c r="U58" s="304">
        <v>0</v>
      </c>
      <c r="V58" s="130">
        <f>SUM(M58:U58)</f>
        <v>378747.2356842095</v>
      </c>
      <c r="X58" s="125"/>
      <c r="Y58" s="126">
        <v>12</v>
      </c>
      <c r="Z58" s="158">
        <v>1781</v>
      </c>
      <c r="AA58" s="14">
        <v>32553</v>
      </c>
      <c r="AB58" s="16">
        <v>813.82500000000005</v>
      </c>
      <c r="AC58" s="182"/>
      <c r="AD58" s="174"/>
      <c r="AE58" s="183"/>
      <c r="AG58" s="397"/>
      <c r="AH58" s="121">
        <v>1781</v>
      </c>
      <c r="AI58" s="14">
        <v>3939946</v>
      </c>
      <c r="AJ58" s="124">
        <v>98498.65</v>
      </c>
      <c r="AL58" s="165">
        <v>1777</v>
      </c>
      <c r="AM58" s="166" t="s">
        <v>107</v>
      </c>
      <c r="AN58" s="167" t="s">
        <v>116</v>
      </c>
      <c r="AO58" s="167"/>
      <c r="AP58" s="167"/>
      <c r="AQ58" s="168"/>
    </row>
    <row r="59" spans="2:43" ht="16" customHeight="1" x14ac:dyDescent="0.2">
      <c r="B59" s="404"/>
      <c r="D59" s="121">
        <v>1778</v>
      </c>
      <c r="E59" s="181" t="s">
        <v>117</v>
      </c>
      <c r="F59" s="124">
        <v>500000</v>
      </c>
      <c r="G59" s="15">
        <v>230285</v>
      </c>
      <c r="H59" s="391"/>
      <c r="I59" s="401"/>
      <c r="J59" s="394"/>
      <c r="L59" s="274" t="s">
        <v>78</v>
      </c>
      <c r="M59" s="17">
        <v>1016667</v>
      </c>
      <c r="N59" s="295">
        <v>2838140</v>
      </c>
      <c r="O59" s="17">
        <v>998502.44633050426</v>
      </c>
      <c r="P59" s="295">
        <v>168971.32032581928</v>
      </c>
      <c r="Q59" s="17">
        <v>110446.71710199346</v>
      </c>
      <c r="R59" s="295">
        <v>591495.61501716671</v>
      </c>
      <c r="S59" s="17">
        <v>49471.698113207553</v>
      </c>
      <c r="T59" s="304">
        <v>0</v>
      </c>
      <c r="U59" s="295">
        <v>11320.754716981133</v>
      </c>
      <c r="V59" s="130">
        <f t="shared" ref="V59:V69" si="3">SUM(M59:U59)</f>
        <v>5785015.5516056716</v>
      </c>
      <c r="X59" s="148"/>
      <c r="Y59" s="149">
        <v>13</v>
      </c>
      <c r="Z59" s="184">
        <v>1787</v>
      </c>
      <c r="AA59" s="185">
        <v>3677659</v>
      </c>
      <c r="AB59" s="186">
        <v>91941.475000000006</v>
      </c>
      <c r="AC59" s="187"/>
      <c r="AD59" s="55"/>
      <c r="AE59" s="54"/>
      <c r="AG59" s="397"/>
      <c r="AH59" s="121">
        <v>1782</v>
      </c>
      <c r="AI59" s="14">
        <v>1207111</v>
      </c>
      <c r="AJ59" s="124">
        <v>30177.775000000001</v>
      </c>
      <c r="AL59" s="165">
        <v>1777</v>
      </c>
      <c r="AM59" s="166" t="s">
        <v>107</v>
      </c>
      <c r="AN59" s="167" t="s">
        <v>118</v>
      </c>
      <c r="AO59" s="167"/>
      <c r="AP59" s="167"/>
      <c r="AQ59" s="168"/>
    </row>
    <row r="60" spans="2:43" ht="16" customHeight="1" x14ac:dyDescent="0.2">
      <c r="B60" s="404"/>
      <c r="D60" s="121">
        <v>1778</v>
      </c>
      <c r="E60" s="181" t="s">
        <v>119</v>
      </c>
      <c r="F60" s="124">
        <v>5000000</v>
      </c>
      <c r="G60" s="15">
        <v>2376458</v>
      </c>
      <c r="H60" s="391"/>
      <c r="I60" s="401"/>
      <c r="J60" s="394"/>
      <c r="L60" s="274" t="s">
        <v>82</v>
      </c>
      <c r="M60" s="17">
        <v>200000</v>
      </c>
      <c r="N60" s="295">
        <v>433337</v>
      </c>
      <c r="O60" s="17">
        <v>108836.94458312531</v>
      </c>
      <c r="P60" s="295">
        <v>15154.461072172759</v>
      </c>
      <c r="Q60" s="17">
        <v>13253.078579711742</v>
      </c>
      <c r="R60" s="295">
        <v>3669.6895058964019</v>
      </c>
      <c r="S60" s="17">
        <v>0</v>
      </c>
      <c r="T60" s="304">
        <v>0</v>
      </c>
      <c r="U60" s="295">
        <v>0</v>
      </c>
      <c r="V60" s="130">
        <f t="shared" si="3"/>
        <v>774251.17374090618</v>
      </c>
      <c r="X60" s="125" t="s">
        <v>82</v>
      </c>
      <c r="Y60" s="126">
        <v>1</v>
      </c>
      <c r="Z60" s="127">
        <v>1778</v>
      </c>
      <c r="AA60" s="14">
        <v>50000</v>
      </c>
      <c r="AB60" s="16">
        <v>16890</v>
      </c>
      <c r="AC60" s="127">
        <v>1778</v>
      </c>
      <c r="AD60" s="129">
        <v>50000</v>
      </c>
      <c r="AE60" s="130">
        <v>16890</v>
      </c>
      <c r="AG60" s="397"/>
      <c r="AH60" s="121">
        <v>1783</v>
      </c>
      <c r="AI60" s="14">
        <v>392833</v>
      </c>
      <c r="AJ60" s="124">
        <v>9820.8250000000007</v>
      </c>
      <c r="AL60" s="165">
        <v>1777</v>
      </c>
      <c r="AM60" s="166" t="s">
        <v>120</v>
      </c>
      <c r="AN60" s="167" t="s">
        <v>121</v>
      </c>
      <c r="AO60" s="167"/>
      <c r="AP60" s="167"/>
      <c r="AQ60" s="168"/>
    </row>
    <row r="61" spans="2:43" ht="16" customHeight="1" x14ac:dyDescent="0.2">
      <c r="B61" s="404"/>
      <c r="D61" s="121">
        <v>1778</v>
      </c>
      <c r="E61" s="181" t="s">
        <v>122</v>
      </c>
      <c r="F61" s="124">
        <v>5000000</v>
      </c>
      <c r="G61" s="15">
        <v>1972597</v>
      </c>
      <c r="H61" s="391"/>
      <c r="I61" s="401"/>
      <c r="J61" s="394"/>
      <c r="L61" s="274" t="s">
        <v>87</v>
      </c>
      <c r="M61" s="17">
        <v>500000</v>
      </c>
      <c r="N61" s="295">
        <v>633333</v>
      </c>
      <c r="O61" s="17">
        <v>154268.59710434347</v>
      </c>
      <c r="P61" s="295">
        <v>253836.02955105132</v>
      </c>
      <c r="Q61" s="17">
        <v>10823.32541830029</v>
      </c>
      <c r="R61" s="295">
        <v>26123.301985370948</v>
      </c>
      <c r="S61" s="17">
        <v>0</v>
      </c>
      <c r="T61" s="304">
        <v>0</v>
      </c>
      <c r="U61" s="295">
        <v>0</v>
      </c>
      <c r="V61" s="130">
        <f t="shared" si="3"/>
        <v>1578384.2540590661</v>
      </c>
      <c r="X61" s="125"/>
      <c r="Y61" s="126">
        <v>2</v>
      </c>
      <c r="Z61" s="127">
        <v>1779</v>
      </c>
      <c r="AA61" s="14">
        <v>300000</v>
      </c>
      <c r="AB61" s="16">
        <v>12483</v>
      </c>
      <c r="AC61" s="127">
        <v>1779</v>
      </c>
      <c r="AD61" s="129">
        <v>595018</v>
      </c>
      <c r="AE61" s="130">
        <v>28454</v>
      </c>
      <c r="AG61" s="397"/>
      <c r="AH61" s="169">
        <v>1787</v>
      </c>
      <c r="AI61" s="170">
        <v>99516</v>
      </c>
      <c r="AJ61" s="171">
        <v>2487.9</v>
      </c>
      <c r="AL61" s="165">
        <v>1778</v>
      </c>
      <c r="AM61" s="166" t="s">
        <v>93</v>
      </c>
      <c r="AN61" s="167" t="s">
        <v>123</v>
      </c>
      <c r="AO61" s="167"/>
      <c r="AP61" s="167"/>
      <c r="AQ61" s="168"/>
    </row>
    <row r="62" spans="2:43" ht="16" customHeight="1" x14ac:dyDescent="0.2">
      <c r="B62" s="404"/>
      <c r="D62" s="121">
        <v>1778</v>
      </c>
      <c r="E62" s="181" t="s">
        <v>124</v>
      </c>
      <c r="F62" s="124">
        <v>5000000</v>
      </c>
      <c r="G62" s="15">
        <v>1735139</v>
      </c>
      <c r="H62" s="391"/>
      <c r="I62" s="401"/>
      <c r="J62" s="394"/>
      <c r="L62" s="274" t="s">
        <v>96</v>
      </c>
      <c r="M62" s="17">
        <v>112500</v>
      </c>
      <c r="N62" s="295">
        <v>638250</v>
      </c>
      <c r="O62" s="17">
        <v>0</v>
      </c>
      <c r="P62" s="295">
        <v>0</v>
      </c>
      <c r="Q62" s="17">
        <v>0</v>
      </c>
      <c r="R62" s="295">
        <v>13917.267985996999</v>
      </c>
      <c r="S62" s="17">
        <v>0</v>
      </c>
      <c r="T62" s="304">
        <v>0</v>
      </c>
      <c r="U62" s="295">
        <v>0</v>
      </c>
      <c r="V62" s="130">
        <f t="shared" si="3"/>
        <v>764667.26798599702</v>
      </c>
      <c r="X62" s="125"/>
      <c r="Y62" s="126">
        <v>3</v>
      </c>
      <c r="Z62" s="127">
        <v>1779</v>
      </c>
      <c r="AA62" s="14">
        <v>100000</v>
      </c>
      <c r="AB62" s="16">
        <v>3660</v>
      </c>
      <c r="AC62" s="127">
        <v>1780</v>
      </c>
      <c r="AD62" s="129">
        <v>748732</v>
      </c>
      <c r="AE62" s="130">
        <v>18146</v>
      </c>
      <c r="AG62" s="398"/>
      <c r="AH62" s="153" t="s">
        <v>75</v>
      </c>
      <c r="AI62" s="139">
        <v>6727160</v>
      </c>
      <c r="AJ62" s="130">
        <v>168179</v>
      </c>
      <c r="AL62" s="165">
        <v>1778</v>
      </c>
      <c r="AM62" s="166" t="s">
        <v>104</v>
      </c>
      <c r="AN62" s="167" t="s">
        <v>82</v>
      </c>
      <c r="AO62" s="167"/>
      <c r="AP62" s="167"/>
      <c r="AQ62" s="168"/>
    </row>
    <row r="63" spans="2:43" ht="16" customHeight="1" x14ac:dyDescent="0.2">
      <c r="B63" s="404"/>
      <c r="D63" s="121">
        <v>1778</v>
      </c>
      <c r="E63" s="181" t="s">
        <v>125</v>
      </c>
      <c r="F63" s="124">
        <v>5000000</v>
      </c>
      <c r="G63" s="15">
        <v>1449722</v>
      </c>
      <c r="H63" s="391"/>
      <c r="I63" s="401"/>
      <c r="J63" s="394"/>
      <c r="L63" s="274" t="s">
        <v>112</v>
      </c>
      <c r="M63" s="17">
        <v>346667</v>
      </c>
      <c r="N63" s="295">
        <v>133333</v>
      </c>
      <c r="O63" s="17">
        <v>0</v>
      </c>
      <c r="P63" s="295">
        <v>0</v>
      </c>
      <c r="Q63" s="17">
        <v>0</v>
      </c>
      <c r="R63" s="295">
        <v>0</v>
      </c>
      <c r="S63" s="17">
        <v>606.06060606060601</v>
      </c>
      <c r="T63" s="304">
        <v>0</v>
      </c>
      <c r="U63" s="295">
        <v>631.49242424242425</v>
      </c>
      <c r="V63" s="130">
        <f t="shared" si="3"/>
        <v>481237.55303030304</v>
      </c>
      <c r="X63" s="125"/>
      <c r="Y63" s="126">
        <v>4</v>
      </c>
      <c r="Z63" s="127">
        <v>1779</v>
      </c>
      <c r="AA63" s="14">
        <v>195018</v>
      </c>
      <c r="AB63" s="16">
        <v>12311</v>
      </c>
      <c r="AC63" s="127">
        <v>1782</v>
      </c>
      <c r="AD63" s="129">
        <v>8238</v>
      </c>
      <c r="AE63" s="130">
        <v>206</v>
      </c>
      <c r="AG63" s="396" t="s">
        <v>126</v>
      </c>
      <c r="AH63" s="109">
        <v>1781</v>
      </c>
      <c r="AI63" s="9">
        <v>10402922</v>
      </c>
      <c r="AJ63" s="112">
        <v>260073.05</v>
      </c>
      <c r="AL63" s="165">
        <v>1780</v>
      </c>
      <c r="AM63" s="166" t="s">
        <v>90</v>
      </c>
      <c r="AN63" s="167" t="s">
        <v>127</v>
      </c>
      <c r="AO63" s="167"/>
      <c r="AP63" s="167"/>
      <c r="AQ63" s="168"/>
    </row>
    <row r="64" spans="2:43" ht="16" customHeight="1" x14ac:dyDescent="0.2">
      <c r="B64" s="404"/>
      <c r="D64" s="121">
        <v>1778</v>
      </c>
      <c r="E64" s="181" t="s">
        <v>128</v>
      </c>
      <c r="F64" s="124">
        <v>5000000</v>
      </c>
      <c r="G64" s="15">
        <v>1224931</v>
      </c>
      <c r="H64" s="391"/>
      <c r="I64" s="401"/>
      <c r="J64" s="394"/>
      <c r="L64" s="274" t="s">
        <v>126</v>
      </c>
      <c r="M64" s="17">
        <v>432000</v>
      </c>
      <c r="N64" s="295">
        <v>226667</v>
      </c>
      <c r="O64" s="17">
        <v>203174.47619047618</v>
      </c>
      <c r="P64" s="295">
        <v>0</v>
      </c>
      <c r="Q64" s="17">
        <v>0</v>
      </c>
      <c r="R64" s="295">
        <v>23978.924901185772</v>
      </c>
      <c r="S64" s="17">
        <v>10101.007575757576</v>
      </c>
      <c r="T64" s="304">
        <v>0</v>
      </c>
      <c r="U64" s="295">
        <v>2272.7272727272725</v>
      </c>
      <c r="V64" s="130">
        <f t="shared" si="3"/>
        <v>898194.13594014687</v>
      </c>
      <c r="X64" s="125"/>
      <c r="Y64" s="126">
        <v>5</v>
      </c>
      <c r="Z64" s="127">
        <v>1780</v>
      </c>
      <c r="AA64" s="14">
        <v>75000</v>
      </c>
      <c r="AB64" s="16">
        <v>2553</v>
      </c>
      <c r="AC64" s="144" t="s">
        <v>76</v>
      </c>
      <c r="AD64" s="146">
        <v>1401988</v>
      </c>
      <c r="AE64" s="188">
        <v>63696</v>
      </c>
      <c r="AG64" s="397"/>
      <c r="AH64" s="121">
        <v>1782</v>
      </c>
      <c r="AI64" s="14">
        <v>16815022</v>
      </c>
      <c r="AJ64" s="124">
        <v>420375.55000000005</v>
      </c>
      <c r="AL64" s="165">
        <v>1780</v>
      </c>
      <c r="AM64" s="166" t="s">
        <v>104</v>
      </c>
      <c r="AN64" s="167" t="s">
        <v>129</v>
      </c>
      <c r="AO64" s="167"/>
      <c r="AP64" s="167"/>
      <c r="AQ64" s="168"/>
    </row>
    <row r="65" spans="2:43" ht="16" customHeight="1" x14ac:dyDescent="0.2">
      <c r="B65" s="404"/>
      <c r="D65" s="121">
        <v>1778</v>
      </c>
      <c r="E65" s="181" t="s">
        <v>130</v>
      </c>
      <c r="F65" s="124">
        <v>10000100</v>
      </c>
      <c r="G65" s="15">
        <v>2202800</v>
      </c>
      <c r="H65" s="391"/>
      <c r="I65" s="401"/>
      <c r="J65" s="394"/>
      <c r="L65" s="274" t="s">
        <v>137</v>
      </c>
      <c r="M65" s="17">
        <v>80000</v>
      </c>
      <c r="N65" s="295">
        <v>0</v>
      </c>
      <c r="O65" s="17">
        <v>25396.952380952382</v>
      </c>
      <c r="P65" s="295">
        <v>0</v>
      </c>
      <c r="Q65" s="17">
        <v>0</v>
      </c>
      <c r="R65" s="295">
        <v>0</v>
      </c>
      <c r="S65" s="17">
        <v>858.58333333333337</v>
      </c>
      <c r="T65" s="304">
        <v>0</v>
      </c>
      <c r="U65" s="304">
        <v>0</v>
      </c>
      <c r="V65" s="130">
        <f t="shared" si="3"/>
        <v>106255.53571428571</v>
      </c>
      <c r="X65" s="125"/>
      <c r="Y65" s="126">
        <v>6</v>
      </c>
      <c r="Z65" s="127">
        <v>1780</v>
      </c>
      <c r="AA65" s="14">
        <v>175000</v>
      </c>
      <c r="AB65" s="16">
        <v>5520</v>
      </c>
      <c r="AC65" s="147" t="s">
        <v>100</v>
      </c>
      <c r="AD65" s="70">
        <v>1401988</v>
      </c>
      <c r="AE65" s="70">
        <v>66249</v>
      </c>
      <c r="AG65" s="397"/>
      <c r="AH65" s="121">
        <v>1783</v>
      </c>
      <c r="AI65" s="14">
        <v>378905</v>
      </c>
      <c r="AJ65" s="124">
        <v>9472.625</v>
      </c>
      <c r="AL65" s="165">
        <v>1780</v>
      </c>
      <c r="AM65" s="166" t="s">
        <v>120</v>
      </c>
      <c r="AN65" s="167" t="s">
        <v>131</v>
      </c>
      <c r="AO65" s="167"/>
      <c r="AP65" s="167"/>
      <c r="AQ65" s="168"/>
    </row>
    <row r="66" spans="2:43" ht="16" customHeight="1" x14ac:dyDescent="0.2">
      <c r="B66" s="404"/>
      <c r="D66" s="121">
        <v>1778</v>
      </c>
      <c r="E66" s="181" t="s">
        <v>132</v>
      </c>
      <c r="F66" s="124">
        <v>10000100</v>
      </c>
      <c r="G66" s="15">
        <v>1810435</v>
      </c>
      <c r="H66" s="391"/>
      <c r="I66" s="401"/>
      <c r="J66" s="394"/>
      <c r="L66" s="274" t="s">
        <v>142</v>
      </c>
      <c r="M66" s="17">
        <v>266667</v>
      </c>
      <c r="N66" s="295">
        <v>1070222</v>
      </c>
      <c r="O66" s="17">
        <v>0</v>
      </c>
      <c r="P66" s="295">
        <v>0</v>
      </c>
      <c r="Q66" s="17">
        <v>0</v>
      </c>
      <c r="R66" s="295">
        <v>1264.8221343873518</v>
      </c>
      <c r="S66" s="17">
        <v>4040.401515151515</v>
      </c>
      <c r="T66" s="304">
        <v>0</v>
      </c>
      <c r="U66" s="304">
        <v>0</v>
      </c>
      <c r="V66" s="130">
        <f t="shared" si="3"/>
        <v>1342194.2236495391</v>
      </c>
      <c r="X66" s="125"/>
      <c r="Y66" s="126">
        <v>7</v>
      </c>
      <c r="Z66" s="127">
        <v>1780</v>
      </c>
      <c r="AA66" s="14">
        <v>80000</v>
      </c>
      <c r="AB66" s="16">
        <v>2158</v>
      </c>
      <c r="AC66" s="150" t="s">
        <v>103</v>
      </c>
      <c r="AD66" s="189">
        <v>0</v>
      </c>
      <c r="AE66" s="190">
        <v>2553</v>
      </c>
      <c r="AG66" s="397"/>
      <c r="AH66" s="169">
        <v>1787</v>
      </c>
      <c r="AI66" s="170">
        <v>857827</v>
      </c>
      <c r="AJ66" s="171">
        <v>21445.674999999999</v>
      </c>
      <c r="AL66" s="165">
        <v>1781</v>
      </c>
      <c r="AM66" s="166" t="s">
        <v>113</v>
      </c>
      <c r="AN66" s="167" t="s">
        <v>133</v>
      </c>
      <c r="AO66" s="167"/>
      <c r="AP66" s="167"/>
      <c r="AQ66" s="168"/>
    </row>
    <row r="67" spans="2:43" ht="16" customHeight="1" x14ac:dyDescent="0.2">
      <c r="B67" s="404"/>
      <c r="D67" s="131">
        <v>1778</v>
      </c>
      <c r="E67" s="191" t="s">
        <v>134</v>
      </c>
      <c r="F67" s="132">
        <v>10000100</v>
      </c>
      <c r="G67" s="57">
        <v>1476675</v>
      </c>
      <c r="H67" s="392"/>
      <c r="I67" s="402"/>
      <c r="J67" s="395"/>
      <c r="K67">
        <f>G67/F67</f>
        <v>0.14766602333976661</v>
      </c>
      <c r="L67" s="274" t="s">
        <v>148</v>
      </c>
      <c r="M67" s="17">
        <v>1166667</v>
      </c>
      <c r="N67" s="295">
        <v>1666667</v>
      </c>
      <c r="O67" s="17">
        <v>1028571.4285714285</v>
      </c>
      <c r="P67" s="295">
        <v>531147.5409836066</v>
      </c>
      <c r="Q67" s="17">
        <v>156862.72941176471</v>
      </c>
      <c r="R67" s="295">
        <v>452729.59254327562</v>
      </c>
      <c r="S67" s="17">
        <v>295047.4191780822</v>
      </c>
      <c r="T67" s="304">
        <v>0</v>
      </c>
      <c r="U67" s="304">
        <v>0</v>
      </c>
      <c r="V67" s="130">
        <f t="shared" si="3"/>
        <v>5297692.7106881589</v>
      </c>
      <c r="X67" s="125"/>
      <c r="Y67" s="126">
        <v>8</v>
      </c>
      <c r="Z67" s="127">
        <v>1780</v>
      </c>
      <c r="AA67" s="14">
        <v>204000</v>
      </c>
      <c r="AB67" s="16">
        <v>5100</v>
      </c>
      <c r="AC67" s="182"/>
      <c r="AD67" s="49"/>
      <c r="AE67" s="48"/>
      <c r="AG67" s="398"/>
      <c r="AH67" s="153" t="s">
        <v>75</v>
      </c>
      <c r="AI67" s="139">
        <v>28454676</v>
      </c>
      <c r="AJ67" s="130">
        <v>689921.22499999986</v>
      </c>
      <c r="AL67" s="165">
        <v>1781</v>
      </c>
      <c r="AM67" s="166" t="s">
        <v>120</v>
      </c>
      <c r="AN67" s="167" t="s">
        <v>135</v>
      </c>
      <c r="AO67" s="167"/>
      <c r="AP67" s="167"/>
      <c r="AQ67" s="168"/>
    </row>
    <row r="68" spans="2:43" ht="16" customHeight="1" x14ac:dyDescent="0.2">
      <c r="B68" s="404"/>
      <c r="D68" s="109">
        <v>1779</v>
      </c>
      <c r="E68" s="110" t="s">
        <v>136</v>
      </c>
      <c r="F68" s="112">
        <v>50000400</v>
      </c>
      <c r="G68" s="10">
        <v>5000040</v>
      </c>
      <c r="H68" s="399">
        <v>1779</v>
      </c>
      <c r="I68" s="408">
        <f>SUM(F68:F78)</f>
        <v>140052480</v>
      </c>
      <c r="J68" s="393">
        <f>SUM(G68:G78)</f>
        <v>10876211</v>
      </c>
      <c r="K68">
        <f>K67*101</f>
        <v>14.914268357316427</v>
      </c>
      <c r="L68" s="274" t="s">
        <v>153</v>
      </c>
      <c r="M68" s="17">
        <v>125000</v>
      </c>
      <c r="N68" s="295">
        <v>1250000</v>
      </c>
      <c r="O68" s="17">
        <v>0</v>
      </c>
      <c r="P68" s="295">
        <v>630485.84497465682</v>
      </c>
      <c r="Q68" s="17">
        <v>83125.5195344971</v>
      </c>
      <c r="R68" s="295">
        <v>67400.095664651904</v>
      </c>
      <c r="S68" s="17">
        <v>0</v>
      </c>
      <c r="T68" s="304">
        <v>0</v>
      </c>
      <c r="U68" s="304">
        <v>938.42288940447327</v>
      </c>
      <c r="V68" s="130">
        <f t="shared" si="3"/>
        <v>2156949.8830632102</v>
      </c>
      <c r="X68" s="125"/>
      <c r="Y68" s="126">
        <v>9</v>
      </c>
      <c r="Z68" s="127">
        <v>1780</v>
      </c>
      <c r="AA68" s="14">
        <v>100000</v>
      </c>
      <c r="AB68" s="16">
        <v>2500</v>
      </c>
      <c r="AC68" s="182"/>
      <c r="AD68" s="174"/>
      <c r="AE68" s="183"/>
      <c r="AG68" s="396" t="s">
        <v>137</v>
      </c>
      <c r="AH68" s="192">
        <v>1782</v>
      </c>
      <c r="AI68" s="193">
        <v>2210000</v>
      </c>
      <c r="AJ68" s="194">
        <v>55250</v>
      </c>
      <c r="AL68" s="165">
        <v>1782</v>
      </c>
      <c r="AM68" s="166" t="s">
        <v>84</v>
      </c>
      <c r="AN68" s="167" t="s">
        <v>138</v>
      </c>
      <c r="AO68" s="167"/>
      <c r="AP68" s="167"/>
      <c r="AQ68" s="168"/>
    </row>
    <row r="69" spans="2:43" ht="16" customHeight="1" x14ac:dyDescent="0.2">
      <c r="B69" s="404"/>
      <c r="D69" s="121">
        <v>1779</v>
      </c>
      <c r="E69" s="122" t="s">
        <v>139</v>
      </c>
      <c r="F69" s="124">
        <v>5000160</v>
      </c>
      <c r="G69" s="15">
        <v>568976</v>
      </c>
      <c r="H69" s="391"/>
      <c r="I69" s="409"/>
      <c r="J69" s="394"/>
      <c r="L69" s="274" t="s">
        <v>166</v>
      </c>
      <c r="M69" s="17">
        <v>320000</v>
      </c>
      <c r="N69" s="295">
        <v>4295348</v>
      </c>
      <c r="O69" s="17">
        <v>2521979.7541069738</v>
      </c>
      <c r="P69" s="295">
        <v>524168.72295710212</v>
      </c>
      <c r="Q69" s="17">
        <v>731504.5719035744</v>
      </c>
      <c r="R69" s="295">
        <v>0</v>
      </c>
      <c r="S69" s="17">
        <v>0</v>
      </c>
      <c r="T69" s="304">
        <v>0</v>
      </c>
      <c r="U69" s="304">
        <v>0</v>
      </c>
      <c r="V69" s="130">
        <f t="shared" si="3"/>
        <v>8393001.048967652</v>
      </c>
      <c r="X69" s="125"/>
      <c r="Y69" s="126">
        <v>10</v>
      </c>
      <c r="Z69" s="127">
        <v>1780</v>
      </c>
      <c r="AA69" s="14">
        <v>114732</v>
      </c>
      <c r="AB69" s="16">
        <v>2868</v>
      </c>
      <c r="AC69" s="182"/>
      <c r="AD69" s="174"/>
      <c r="AE69" s="183"/>
      <c r="AG69" s="398"/>
      <c r="AH69" s="153" t="s">
        <v>75</v>
      </c>
      <c r="AI69" s="195">
        <v>2210000</v>
      </c>
      <c r="AJ69" s="154">
        <v>55250</v>
      </c>
      <c r="AL69" s="105">
        <v>1783</v>
      </c>
      <c r="AM69" s="196" t="s">
        <v>107</v>
      </c>
      <c r="AN69" s="197" t="s">
        <v>140</v>
      </c>
      <c r="AO69" s="197"/>
      <c r="AP69" s="197"/>
      <c r="AQ69" s="198"/>
    </row>
    <row r="70" spans="2:43" ht="16" customHeight="1" x14ac:dyDescent="0.2">
      <c r="B70" s="404"/>
      <c r="D70" s="121">
        <v>1779</v>
      </c>
      <c r="E70" s="122" t="s">
        <v>141</v>
      </c>
      <c r="F70" s="124">
        <v>5000160</v>
      </c>
      <c r="G70" s="15">
        <v>525920</v>
      </c>
      <c r="H70" s="391"/>
      <c r="I70" s="409"/>
      <c r="J70" s="394"/>
      <c r="L70" s="274" t="s">
        <v>167</v>
      </c>
      <c r="M70" s="17">
        <v>40000</v>
      </c>
      <c r="N70" s="296">
        <v>0</v>
      </c>
      <c r="O70" s="17">
        <v>0</v>
      </c>
      <c r="P70" s="296">
        <v>178019.53269872649</v>
      </c>
      <c r="Q70" s="17">
        <v>0</v>
      </c>
      <c r="R70" s="296">
        <v>0</v>
      </c>
      <c r="S70" s="17">
        <v>0</v>
      </c>
      <c r="T70" s="304">
        <v>647.13642453332409</v>
      </c>
      <c r="U70" s="304">
        <v>0</v>
      </c>
      <c r="V70" s="130">
        <f>SUM(M70:U70)</f>
        <v>218666.66912325981</v>
      </c>
      <c r="X70" s="125"/>
      <c r="Y70" s="126">
        <v>11</v>
      </c>
      <c r="Z70" s="127">
        <v>1782</v>
      </c>
      <c r="AA70" s="14">
        <v>8238</v>
      </c>
      <c r="AB70" s="16">
        <v>206</v>
      </c>
      <c r="AC70" s="187"/>
      <c r="AD70" s="55"/>
      <c r="AE70" s="54"/>
      <c r="AG70" s="396" t="s">
        <v>142</v>
      </c>
      <c r="AH70" s="109">
        <v>1780</v>
      </c>
      <c r="AI70" s="12">
        <v>115117</v>
      </c>
      <c r="AJ70" s="112">
        <v>2877.9250000000002</v>
      </c>
    </row>
    <row r="71" spans="2:43" ht="16" customHeight="1" x14ac:dyDescent="0.2">
      <c r="B71" s="404"/>
      <c r="D71" s="121">
        <v>1779</v>
      </c>
      <c r="E71" s="122" t="s">
        <v>143</v>
      </c>
      <c r="F71" s="124">
        <v>5000160</v>
      </c>
      <c r="G71" s="15">
        <v>452792</v>
      </c>
      <c r="H71" s="391"/>
      <c r="I71" s="409"/>
      <c r="J71" s="394"/>
      <c r="L71" s="298" t="s">
        <v>168</v>
      </c>
      <c r="M71" s="276">
        <f>SUM(M58:M70)</f>
        <v>4739668</v>
      </c>
      <c r="N71" s="276">
        <f t="shared" ref="N71:S71" si="4">SUM(N58:N70)</f>
        <v>13327524</v>
      </c>
      <c r="O71" s="276">
        <f t="shared" si="4"/>
        <v>5140581.0236312589</v>
      </c>
      <c r="P71" s="276">
        <f t="shared" si="4"/>
        <v>2301783.452563135</v>
      </c>
      <c r="Q71" s="276">
        <f t="shared" si="4"/>
        <v>1106015.9419498418</v>
      </c>
      <c r="R71" s="276">
        <f t="shared" si="4"/>
        <v>1180579.3097379317</v>
      </c>
      <c r="S71" s="276">
        <f t="shared" si="4"/>
        <v>363294.98164234753</v>
      </c>
      <c r="T71" s="280">
        <f>SUM(T58:T70)</f>
        <v>647.13642453332409</v>
      </c>
      <c r="U71" s="280">
        <f>SUM(U58:U70)</f>
        <v>15163.397303355303</v>
      </c>
      <c r="V71" s="280">
        <f>SUM(V58:V70)</f>
        <v>28175257.243252408</v>
      </c>
      <c r="X71" s="113" t="s">
        <v>87</v>
      </c>
      <c r="Y71" s="114">
        <v>1</v>
      </c>
      <c r="Z71" s="114">
        <v>1778</v>
      </c>
      <c r="AA71" s="9">
        <v>100000</v>
      </c>
      <c r="AB71" s="10">
        <v>33803</v>
      </c>
      <c r="AC71" s="128">
        <v>1778</v>
      </c>
      <c r="AD71" s="129">
        <v>300000</v>
      </c>
      <c r="AE71" s="130">
        <v>79098</v>
      </c>
      <c r="AG71" s="397"/>
      <c r="AH71" s="178">
        <v>1786</v>
      </c>
      <c r="AI71" s="199">
        <v>2164538</v>
      </c>
      <c r="AJ71" s="180">
        <v>54113.450000000004</v>
      </c>
    </row>
    <row r="72" spans="2:43" ht="16" customHeight="1" x14ac:dyDescent="0.2">
      <c r="B72" s="404"/>
      <c r="D72" s="121">
        <v>1779</v>
      </c>
      <c r="E72" s="122" t="s">
        <v>144</v>
      </c>
      <c r="F72" s="124">
        <v>10000100</v>
      </c>
      <c r="G72" s="15">
        <v>812369</v>
      </c>
      <c r="H72" s="391"/>
      <c r="I72" s="409"/>
      <c r="J72" s="394"/>
      <c r="V72" s="26"/>
      <c r="X72" s="125"/>
      <c r="Y72" s="126">
        <v>2</v>
      </c>
      <c r="Z72" s="126">
        <v>1778</v>
      </c>
      <c r="AA72" s="14">
        <v>100000</v>
      </c>
      <c r="AB72" s="15">
        <v>29788</v>
      </c>
      <c r="AC72" s="128">
        <v>1779</v>
      </c>
      <c r="AD72" s="129">
        <v>950000</v>
      </c>
      <c r="AE72" s="130">
        <v>40739</v>
      </c>
      <c r="AG72" s="397"/>
      <c r="AH72" s="178">
        <v>1787</v>
      </c>
      <c r="AI72" s="199">
        <v>89905</v>
      </c>
      <c r="AJ72" s="180">
        <v>2247.625</v>
      </c>
    </row>
    <row r="73" spans="2:43" ht="16" customHeight="1" x14ac:dyDescent="0.2">
      <c r="B73" s="404"/>
      <c r="D73" s="121">
        <v>1779</v>
      </c>
      <c r="E73" s="122" t="s">
        <v>145</v>
      </c>
      <c r="F73" s="124">
        <v>10000100</v>
      </c>
      <c r="G73" s="15">
        <v>738202</v>
      </c>
      <c r="H73" s="391"/>
      <c r="I73" s="409"/>
      <c r="J73" s="394"/>
      <c r="V73" s="26"/>
      <c r="X73" s="125"/>
      <c r="Y73" s="126">
        <v>3</v>
      </c>
      <c r="Z73" s="126">
        <v>1778</v>
      </c>
      <c r="AA73" s="14">
        <v>100000</v>
      </c>
      <c r="AB73" s="15">
        <v>15507</v>
      </c>
      <c r="AC73" s="128">
        <v>1780</v>
      </c>
      <c r="AD73" s="129">
        <v>7287716</v>
      </c>
      <c r="AE73" s="130">
        <v>218345.2</v>
      </c>
      <c r="AG73" s="397"/>
      <c r="AH73" s="178">
        <v>1788</v>
      </c>
      <c r="AI73" s="199">
        <v>6780026</v>
      </c>
      <c r="AJ73" s="180">
        <v>169500.65</v>
      </c>
    </row>
    <row r="74" spans="2:43" ht="16" customHeight="1" x14ac:dyDescent="0.2">
      <c r="B74" s="404"/>
      <c r="D74" s="121">
        <v>1779</v>
      </c>
      <c r="E74" s="122" t="s">
        <v>146</v>
      </c>
      <c r="F74" s="124">
        <v>15000280</v>
      </c>
      <c r="G74" s="15">
        <v>965227</v>
      </c>
      <c r="H74" s="391"/>
      <c r="I74" s="409"/>
      <c r="J74" s="394"/>
      <c r="X74" s="125"/>
      <c r="Y74" s="126">
        <v>4</v>
      </c>
      <c r="Z74" s="126">
        <v>1779</v>
      </c>
      <c r="AA74" s="14">
        <v>200000</v>
      </c>
      <c r="AB74" s="15">
        <v>13458</v>
      </c>
      <c r="AC74" s="144" t="s">
        <v>76</v>
      </c>
      <c r="AD74" s="188">
        <v>8537716</v>
      </c>
      <c r="AE74" s="146">
        <v>338182.2</v>
      </c>
      <c r="AG74" s="397"/>
      <c r="AH74" s="200" t="s">
        <v>75</v>
      </c>
      <c r="AI74" s="195">
        <v>115117</v>
      </c>
      <c r="AJ74" s="154">
        <v>2877.9250000000002</v>
      </c>
    </row>
    <row r="75" spans="2:43" ht="16" customHeight="1" x14ac:dyDescent="0.2">
      <c r="B75" s="404"/>
      <c r="D75" s="121">
        <v>1779</v>
      </c>
      <c r="E75" s="122" t="s">
        <v>147</v>
      </c>
      <c r="F75" s="124">
        <v>15000260</v>
      </c>
      <c r="G75" s="15">
        <v>781471</v>
      </c>
      <c r="H75" s="391"/>
      <c r="I75" s="409"/>
      <c r="J75" s="394"/>
      <c r="X75" s="125"/>
      <c r="Y75" s="126">
        <v>5</v>
      </c>
      <c r="Z75" s="126">
        <v>1779</v>
      </c>
      <c r="AA75" s="14">
        <v>600000</v>
      </c>
      <c r="AB75" s="15">
        <v>21958</v>
      </c>
      <c r="AC75" s="147" t="s">
        <v>100</v>
      </c>
      <c r="AD75" s="70">
        <v>9887715</v>
      </c>
      <c r="AE75" s="70">
        <v>375996</v>
      </c>
      <c r="AG75" s="396" t="s">
        <v>148</v>
      </c>
      <c r="AH75" s="109">
        <v>1781</v>
      </c>
      <c r="AI75" s="17">
        <v>6588273</v>
      </c>
      <c r="AJ75" s="124">
        <v>164706.82500000001</v>
      </c>
    </row>
    <row r="76" spans="2:43" ht="16" customHeight="1" x14ac:dyDescent="0.2">
      <c r="B76" s="404"/>
      <c r="D76" s="121">
        <v>1779</v>
      </c>
      <c r="E76" s="122" t="s">
        <v>149</v>
      </c>
      <c r="F76" s="124">
        <v>5000180</v>
      </c>
      <c r="G76" s="15">
        <v>233758</v>
      </c>
      <c r="H76" s="391"/>
      <c r="I76" s="409"/>
      <c r="J76" s="394"/>
      <c r="X76" s="125"/>
      <c r="Y76" s="126">
        <v>6</v>
      </c>
      <c r="Z76" s="126">
        <v>1779</v>
      </c>
      <c r="AA76" s="14">
        <v>150000</v>
      </c>
      <c r="AB76" s="15">
        <v>5323</v>
      </c>
      <c r="AC76" s="150" t="s">
        <v>103</v>
      </c>
      <c r="AD76" s="177">
        <v>1349999</v>
      </c>
      <c r="AE76" s="177">
        <v>37813.799999999988</v>
      </c>
      <c r="AG76" s="397"/>
      <c r="AH76" s="178">
        <v>1786</v>
      </c>
      <c r="AI76" s="199">
        <v>4403945</v>
      </c>
      <c r="AJ76" s="180">
        <v>110098.625</v>
      </c>
    </row>
    <row r="77" spans="2:43" ht="16" customHeight="1" x14ac:dyDescent="0.2">
      <c r="B77" s="404"/>
      <c r="D77" s="121">
        <v>1779</v>
      </c>
      <c r="E77" s="122" t="s">
        <v>150</v>
      </c>
      <c r="F77" s="124">
        <v>10050540</v>
      </c>
      <c r="G77" s="15">
        <v>408839</v>
      </c>
      <c r="H77" s="391"/>
      <c r="I77" s="409"/>
      <c r="J77" s="394"/>
      <c r="X77" s="125"/>
      <c r="Y77" s="126">
        <v>7</v>
      </c>
      <c r="Z77" s="126">
        <v>1780</v>
      </c>
      <c r="AA77" s="14">
        <v>1500000</v>
      </c>
      <c r="AB77" s="15">
        <v>51063</v>
      </c>
      <c r="AC77" s="182"/>
      <c r="AD77" s="174"/>
      <c r="AE77" s="183"/>
      <c r="AG77" s="397"/>
      <c r="AH77" s="178">
        <v>1787</v>
      </c>
      <c r="AI77" s="199">
        <v>2048160</v>
      </c>
      <c r="AJ77" s="180">
        <v>51204</v>
      </c>
    </row>
    <row r="78" spans="2:43" ht="16" customHeight="1" x14ac:dyDescent="0.2">
      <c r="B78" s="404"/>
      <c r="D78" s="131">
        <v>1779</v>
      </c>
      <c r="E78" s="136" t="s">
        <v>151</v>
      </c>
      <c r="F78" s="132">
        <v>10000140</v>
      </c>
      <c r="G78" s="57">
        <v>388617</v>
      </c>
      <c r="H78" s="392"/>
      <c r="I78" s="410"/>
      <c r="J78" s="395"/>
      <c r="X78" s="125"/>
      <c r="Y78" s="126">
        <v>8</v>
      </c>
      <c r="Z78" s="126">
        <v>1780</v>
      </c>
      <c r="AA78" s="14">
        <v>1203299</v>
      </c>
      <c r="AB78" s="15">
        <v>38104</v>
      </c>
      <c r="AC78" s="182"/>
      <c r="AD78" s="174"/>
      <c r="AE78" s="183"/>
      <c r="AG78" s="397"/>
      <c r="AH78" s="201" t="s">
        <v>75</v>
      </c>
      <c r="AI78" s="202">
        <v>6588273</v>
      </c>
      <c r="AJ78" s="118">
        <v>164706.82500000001</v>
      </c>
    </row>
    <row r="79" spans="2:43" ht="16" customHeight="1" x14ac:dyDescent="0.2">
      <c r="B79" s="405"/>
      <c r="D79" s="203"/>
      <c r="E79" s="204"/>
      <c r="F79" s="204"/>
      <c r="G79" s="205"/>
      <c r="H79" s="206" t="s">
        <v>152</v>
      </c>
      <c r="I79" s="207">
        <f>SUM(I41:I78)</f>
        <v>241500000</v>
      </c>
      <c r="J79" s="208">
        <f>SUM(J41:J78)</f>
        <v>67623955</v>
      </c>
      <c r="X79" s="125"/>
      <c r="Y79" s="126">
        <v>9</v>
      </c>
      <c r="Z79" s="126">
        <v>1780</v>
      </c>
      <c r="AA79" s="14">
        <v>229226</v>
      </c>
      <c r="AB79" s="15">
        <v>5730.65</v>
      </c>
      <c r="AC79" s="182"/>
      <c r="AD79" s="174"/>
      <c r="AE79" s="183"/>
      <c r="AG79" s="396" t="s">
        <v>153</v>
      </c>
      <c r="AH79" s="163">
        <v>1789</v>
      </c>
      <c r="AI79" s="209">
        <v>5066861</v>
      </c>
      <c r="AJ79" s="146">
        <v>126672</v>
      </c>
    </row>
    <row r="80" spans="2:43" ht="16" customHeight="1" x14ac:dyDescent="0.2">
      <c r="X80" s="125"/>
      <c r="Y80" s="126">
        <v>10</v>
      </c>
      <c r="Z80" s="126">
        <v>1780</v>
      </c>
      <c r="AA80" s="14">
        <v>150000</v>
      </c>
      <c r="AB80" s="15">
        <v>3750</v>
      </c>
      <c r="AC80" s="182"/>
      <c r="AD80" s="174"/>
      <c r="AE80" s="183"/>
      <c r="AG80" s="398"/>
      <c r="AH80" s="138" t="s">
        <v>75</v>
      </c>
      <c r="AI80" s="195">
        <v>0</v>
      </c>
      <c r="AJ80" s="154">
        <v>0</v>
      </c>
    </row>
    <row r="81" spans="6:37" ht="16" customHeight="1" x14ac:dyDescent="0.2">
      <c r="F81" s="26"/>
      <c r="G81" s="26"/>
      <c r="H81" s="26"/>
      <c r="I81" s="26"/>
      <c r="J81" s="26"/>
      <c r="K81" s="26"/>
      <c r="X81" s="125"/>
      <c r="Y81" s="126">
        <v>11</v>
      </c>
      <c r="Z81" s="126">
        <v>1780</v>
      </c>
      <c r="AA81" s="14">
        <v>20000</v>
      </c>
      <c r="AB81" s="15">
        <v>500</v>
      </c>
      <c r="AC81" s="182"/>
      <c r="AD81" s="174"/>
      <c r="AE81" s="183"/>
      <c r="AG81" s="331" t="s">
        <v>154</v>
      </c>
      <c r="AH81" s="333"/>
      <c r="AI81" s="100" t="s">
        <v>4</v>
      </c>
      <c r="AJ81" s="101" t="s">
        <v>5</v>
      </c>
    </row>
    <row r="82" spans="6:37" ht="16" customHeight="1" x14ac:dyDescent="0.2">
      <c r="F82" s="26"/>
      <c r="G82" s="26"/>
      <c r="H82" s="26"/>
      <c r="I82" s="26"/>
      <c r="J82" s="26"/>
      <c r="K82" s="26"/>
      <c r="X82" s="125"/>
      <c r="Y82" s="126">
        <v>12</v>
      </c>
      <c r="Z82" s="126">
        <v>1780</v>
      </c>
      <c r="AA82" s="14">
        <v>296422</v>
      </c>
      <c r="AB82" s="15">
        <v>7410.55</v>
      </c>
      <c r="AC82" s="182"/>
      <c r="AD82" s="174"/>
      <c r="AE82" s="183"/>
      <c r="AG82" s="424">
        <v>1780</v>
      </c>
      <c r="AH82" s="425"/>
      <c r="AI82" s="130">
        <f>SUM(AI57,AI70)</f>
        <v>1302387</v>
      </c>
      <c r="AJ82" s="210">
        <f>SUM(AJ57,AJ70)</f>
        <v>32559.674999999999</v>
      </c>
    </row>
    <row r="83" spans="6:37" ht="16" customHeight="1" x14ac:dyDescent="0.2">
      <c r="F83" s="26"/>
      <c r="G83" s="26"/>
      <c r="H83" s="26"/>
      <c r="I83" s="26"/>
      <c r="J83" s="26"/>
      <c r="K83" s="26"/>
      <c r="X83" s="125"/>
      <c r="Y83" s="126">
        <v>13</v>
      </c>
      <c r="Z83" s="126">
        <v>1780</v>
      </c>
      <c r="AA83" s="14">
        <v>600000</v>
      </c>
      <c r="AB83" s="15">
        <v>15000</v>
      </c>
      <c r="AC83" s="182"/>
      <c r="AD83" s="174"/>
      <c r="AE83" s="183"/>
      <c r="AG83" s="406">
        <v>1781</v>
      </c>
      <c r="AH83" s="407"/>
      <c r="AI83" s="130">
        <f>SUM(AI41,AI44,AI52,AI58,AI63,AI75)</f>
        <v>53690925</v>
      </c>
      <c r="AJ83" s="210">
        <f>SUM(AJ41,AJ44,AJ52,AJ58,AJ63,AJ75)</f>
        <v>1342273.65</v>
      </c>
    </row>
    <row r="84" spans="6:37" ht="16" customHeight="1" x14ac:dyDescent="0.2">
      <c r="F84" s="26"/>
      <c r="G84" s="26"/>
      <c r="H84" s="26"/>
      <c r="I84" s="26"/>
      <c r="J84" s="26"/>
      <c r="K84" s="26"/>
      <c r="X84" s="125"/>
      <c r="Y84" s="126">
        <v>14</v>
      </c>
      <c r="Z84" s="126">
        <v>1780</v>
      </c>
      <c r="AA84" s="14">
        <v>1000000</v>
      </c>
      <c r="AB84" s="15">
        <v>25000</v>
      </c>
      <c r="AC84" s="182"/>
      <c r="AD84" s="174"/>
      <c r="AE84" s="183"/>
      <c r="AG84" s="406">
        <v>1782</v>
      </c>
      <c r="AH84" s="407"/>
      <c r="AI84" s="130">
        <f>SUM(AI42,AI45,AI53,AI59,AI64,AI68,)</f>
        <v>24506563</v>
      </c>
      <c r="AJ84" s="210">
        <f>SUM(AJ42,AJ45,AJ53,AJ59,AJ64,AJ68,)</f>
        <v>612664.4</v>
      </c>
    </row>
    <row r="85" spans="6:37" ht="16" customHeight="1" x14ac:dyDescent="0.2">
      <c r="F85" s="26"/>
      <c r="G85" s="26"/>
      <c r="H85" s="26"/>
      <c r="I85" s="26"/>
      <c r="J85" s="26"/>
      <c r="K85" s="26"/>
      <c r="X85" s="125"/>
      <c r="Y85" s="126">
        <v>15</v>
      </c>
      <c r="Z85" s="126">
        <v>1780</v>
      </c>
      <c r="AA85" s="14">
        <v>1367537</v>
      </c>
      <c r="AB85" s="15">
        <v>42729</v>
      </c>
      <c r="AC85" s="182"/>
      <c r="AD85" s="174"/>
      <c r="AE85" s="183"/>
      <c r="AG85" s="426">
        <v>1783</v>
      </c>
      <c r="AH85" s="427"/>
      <c r="AI85" s="130">
        <f>SUM(AI60,AI65)</f>
        <v>771738</v>
      </c>
      <c r="AJ85" s="210">
        <f>SUM(AJ60,AJ65)</f>
        <v>19293.45</v>
      </c>
    </row>
    <row r="86" spans="6:37" ht="16" customHeight="1" x14ac:dyDescent="0.2">
      <c r="F86" s="26"/>
      <c r="G86" s="26"/>
      <c r="H86" s="26"/>
      <c r="I86" s="26"/>
      <c r="J86" s="26"/>
      <c r="K86" s="26"/>
      <c r="X86" s="148"/>
      <c r="Y86" s="149">
        <v>16</v>
      </c>
      <c r="Z86" s="149">
        <v>1780</v>
      </c>
      <c r="AA86" s="42">
        <v>921232</v>
      </c>
      <c r="AB86" s="57">
        <v>29058</v>
      </c>
      <c r="AC86" s="187"/>
      <c r="AD86" s="55"/>
      <c r="AE86" s="54"/>
      <c r="AG86" s="331" t="s">
        <v>155</v>
      </c>
      <c r="AH86" s="332"/>
      <c r="AI86" s="234">
        <v>80271613</v>
      </c>
      <c r="AJ86" s="70">
        <v>2006791.175</v>
      </c>
      <c r="AK86" s="235" t="s">
        <v>158</v>
      </c>
    </row>
    <row r="87" spans="6:37" ht="16" customHeight="1" x14ac:dyDescent="0.2">
      <c r="F87" s="26"/>
      <c r="G87" s="26"/>
      <c r="H87" s="26"/>
      <c r="I87" s="26"/>
      <c r="J87" s="26"/>
      <c r="K87" s="26"/>
      <c r="X87" s="125" t="s">
        <v>96</v>
      </c>
      <c r="Y87" s="126">
        <v>1</v>
      </c>
      <c r="Z87" s="158">
        <v>1779</v>
      </c>
      <c r="AA87" s="14">
        <v>617000</v>
      </c>
      <c r="AB87" s="16">
        <v>24465</v>
      </c>
      <c r="AC87" s="127">
        <v>1779</v>
      </c>
      <c r="AD87" s="129">
        <v>1600000</v>
      </c>
      <c r="AE87" s="130">
        <v>67723</v>
      </c>
      <c r="AG87" s="418">
        <v>1784</v>
      </c>
      <c r="AH87" s="419"/>
      <c r="AI87" s="211">
        <v>0</v>
      </c>
      <c r="AJ87" s="212">
        <v>0</v>
      </c>
    </row>
    <row r="88" spans="6:37" ht="16" customHeight="1" x14ac:dyDescent="0.2">
      <c r="F88" s="26"/>
      <c r="G88" s="26"/>
      <c r="H88" s="26"/>
      <c r="I88" s="26"/>
      <c r="J88" s="26"/>
      <c r="K88" s="26"/>
      <c r="X88" s="125"/>
      <c r="Y88" s="126">
        <v>2</v>
      </c>
      <c r="Z88" s="158">
        <v>1779</v>
      </c>
      <c r="AA88" s="14">
        <v>400000</v>
      </c>
      <c r="AB88" s="16">
        <v>14639</v>
      </c>
      <c r="AC88" s="127">
        <v>1780</v>
      </c>
      <c r="AD88" s="129">
        <v>1160008</v>
      </c>
      <c r="AE88" s="130">
        <v>30302.75</v>
      </c>
      <c r="AG88" s="420">
        <v>1785</v>
      </c>
      <c r="AH88" s="421"/>
      <c r="AI88" s="213">
        <v>0</v>
      </c>
      <c r="AJ88" s="214">
        <v>0</v>
      </c>
    </row>
    <row r="89" spans="6:37" ht="16" customHeight="1" x14ac:dyDescent="0.2">
      <c r="F89" s="26"/>
      <c r="G89" s="26"/>
      <c r="H89" s="26"/>
      <c r="I89" s="26"/>
      <c r="J89" s="26"/>
      <c r="K89" s="26"/>
      <c r="X89" s="125"/>
      <c r="Y89" s="126">
        <v>3</v>
      </c>
      <c r="Z89" s="158">
        <v>1779</v>
      </c>
      <c r="AA89" s="14">
        <v>400000</v>
      </c>
      <c r="AB89" s="16">
        <v>14172</v>
      </c>
      <c r="AC89" s="144" t="s">
        <v>76</v>
      </c>
      <c r="AD89" s="146">
        <v>2760008</v>
      </c>
      <c r="AE89" s="146">
        <v>98025.75</v>
      </c>
      <c r="AG89" s="420">
        <v>1786</v>
      </c>
      <c r="AH89" s="421"/>
      <c r="AI89" s="213">
        <f>SUM(AI49,AI54,AI71,AI76)</f>
        <v>20430359</v>
      </c>
      <c r="AJ89" s="214">
        <f>SUM(AJ49,AJ54,AJ71,AJ76)</f>
        <v>510758.97500000003</v>
      </c>
    </row>
    <row r="90" spans="6:37" ht="16" customHeight="1" x14ac:dyDescent="0.2">
      <c r="F90" s="26"/>
      <c r="G90" s="26"/>
      <c r="H90" s="26"/>
      <c r="I90" s="26"/>
      <c r="J90" s="26"/>
      <c r="K90" s="26"/>
      <c r="X90" s="125"/>
      <c r="Y90" s="126">
        <v>4</v>
      </c>
      <c r="Z90" s="158">
        <v>1779</v>
      </c>
      <c r="AA90" s="14">
        <v>183000</v>
      </c>
      <c r="AB90" s="16">
        <v>14447</v>
      </c>
      <c r="AC90" s="147" t="s">
        <v>100</v>
      </c>
      <c r="AD90" s="70">
        <v>2760008</v>
      </c>
      <c r="AE90" s="70">
        <v>98025.75</v>
      </c>
      <c r="AG90" s="420">
        <v>1787</v>
      </c>
      <c r="AH90" s="421"/>
      <c r="AI90" s="213">
        <f>SUM(AI47,AI61,AI66,AI72,AI77)</f>
        <v>5688761</v>
      </c>
      <c r="AJ90" s="214">
        <f>SUM(AJ47,AJ61,AJ66,AJ72,AJ77)</f>
        <v>142219.20000000001</v>
      </c>
    </row>
    <row r="91" spans="6:37" ht="16" customHeight="1" x14ac:dyDescent="0.2">
      <c r="F91" s="26"/>
      <c r="G91" s="26"/>
      <c r="H91" s="26"/>
      <c r="I91" s="26"/>
      <c r="J91" s="26"/>
      <c r="K91" s="26"/>
      <c r="X91" s="125"/>
      <c r="Y91" s="126">
        <v>5</v>
      </c>
      <c r="Z91" s="158">
        <v>1780</v>
      </c>
      <c r="AA91" s="14">
        <v>183000</v>
      </c>
      <c r="AB91" s="16">
        <v>5681</v>
      </c>
      <c r="AC91" s="150" t="s">
        <v>103</v>
      </c>
      <c r="AD91" s="215">
        <v>0</v>
      </c>
      <c r="AE91" s="215">
        <v>0</v>
      </c>
      <c r="AG91" s="420">
        <v>1788</v>
      </c>
      <c r="AH91" s="421"/>
      <c r="AI91" s="213">
        <f>SUM(AI50,AI55,AI73)</f>
        <v>8001763</v>
      </c>
      <c r="AJ91" s="214">
        <f>SUM(AJ50,AJ55,AJ73)</f>
        <v>200044.07499999998</v>
      </c>
    </row>
    <row r="92" spans="6:37" ht="16" customHeight="1" x14ac:dyDescent="0.2">
      <c r="F92" s="26"/>
      <c r="G92" s="26"/>
      <c r="H92" s="26"/>
      <c r="I92" s="26"/>
      <c r="J92" s="26"/>
      <c r="K92" s="26"/>
      <c r="X92" s="125"/>
      <c r="Y92" s="126">
        <v>6</v>
      </c>
      <c r="Z92" s="158">
        <v>1780</v>
      </c>
      <c r="AA92" s="14">
        <v>100000</v>
      </c>
      <c r="AB92" s="16">
        <v>2697</v>
      </c>
      <c r="AC92" s="182"/>
      <c r="AD92" s="174"/>
      <c r="AE92" s="183"/>
      <c r="AG92" s="422">
        <v>1789</v>
      </c>
      <c r="AH92" s="423"/>
      <c r="AI92" s="143">
        <f>SUM(AI79)</f>
        <v>5066861</v>
      </c>
      <c r="AJ92" s="216">
        <f>SUM(AJ79)</f>
        <v>126672</v>
      </c>
    </row>
    <row r="93" spans="6:37" ht="16" customHeight="1" x14ac:dyDescent="0.2">
      <c r="F93" s="26"/>
      <c r="G93" s="26"/>
      <c r="H93" s="26"/>
      <c r="I93" s="26"/>
      <c r="J93" s="26"/>
      <c r="K93" s="26"/>
      <c r="X93" s="125"/>
      <c r="Y93" s="126">
        <v>7</v>
      </c>
      <c r="Z93" s="158">
        <v>1780</v>
      </c>
      <c r="AA93" s="14">
        <v>448750</v>
      </c>
      <c r="AB93" s="16">
        <v>11218.75</v>
      </c>
      <c r="AC93" s="182"/>
      <c r="AD93" s="174"/>
      <c r="AE93" s="183"/>
      <c r="AG93" s="411" t="s">
        <v>156</v>
      </c>
      <c r="AH93" s="412"/>
      <c r="AI93" s="15">
        <v>39187744</v>
      </c>
      <c r="AJ93" s="132">
        <v>979694.25</v>
      </c>
    </row>
    <row r="94" spans="6:37" ht="16" customHeight="1" x14ac:dyDescent="0.2">
      <c r="F94" s="26"/>
      <c r="G94" s="26"/>
      <c r="H94" s="26"/>
      <c r="I94" s="26"/>
      <c r="K94" s="26"/>
      <c r="X94" s="125"/>
      <c r="Y94" s="126">
        <v>8</v>
      </c>
      <c r="Z94" s="158">
        <v>1780</v>
      </c>
      <c r="AA94" s="14">
        <v>110000</v>
      </c>
      <c r="AB94" s="16">
        <v>2750</v>
      </c>
      <c r="AC94" s="182"/>
      <c r="AD94" s="174"/>
      <c r="AE94" s="183"/>
      <c r="AG94" s="413" t="s">
        <v>157</v>
      </c>
      <c r="AH94" s="414"/>
      <c r="AI94" s="217">
        <v>119459357</v>
      </c>
      <c r="AJ94" s="68">
        <v>2986485.4249999998</v>
      </c>
    </row>
    <row r="95" spans="6:37" ht="16" customHeight="1" x14ac:dyDescent="0.2">
      <c r="F95" s="26"/>
      <c r="G95" s="26"/>
      <c r="H95" s="26"/>
      <c r="I95" s="26"/>
      <c r="J95" s="26"/>
      <c r="K95" s="26"/>
      <c r="X95" s="125"/>
      <c r="Y95" s="126">
        <v>9</v>
      </c>
      <c r="Z95" s="158">
        <v>1780</v>
      </c>
      <c r="AA95" s="14">
        <v>318258</v>
      </c>
      <c r="AB95" s="16">
        <v>7956</v>
      </c>
      <c r="AC95" s="187"/>
      <c r="AD95" s="55"/>
      <c r="AE95" s="54"/>
    </row>
    <row r="96" spans="6:37" ht="16" customHeight="1" x14ac:dyDescent="0.2">
      <c r="F96" s="26"/>
      <c r="G96" s="26"/>
      <c r="H96" s="26"/>
      <c r="I96" s="26"/>
      <c r="J96" s="26"/>
      <c r="K96" s="26"/>
      <c r="X96" s="218" t="s">
        <v>112</v>
      </c>
      <c r="Y96" s="114">
        <v>1</v>
      </c>
      <c r="Z96" s="219">
        <v>1779</v>
      </c>
      <c r="AA96" s="9">
        <v>200000</v>
      </c>
      <c r="AB96" s="11">
        <v>7320</v>
      </c>
      <c r="AC96" s="220">
        <v>1779</v>
      </c>
      <c r="AD96" s="129">
        <v>450000</v>
      </c>
      <c r="AE96" s="130">
        <v>16323</v>
      </c>
    </row>
    <row r="97" spans="6:31" ht="16" customHeight="1" x14ac:dyDescent="0.2">
      <c r="F97" s="26"/>
      <c r="G97" s="26"/>
      <c r="H97" s="26"/>
      <c r="I97" s="26"/>
      <c r="J97" s="26"/>
      <c r="K97" s="26"/>
      <c r="X97" s="221"/>
      <c r="Y97" s="126">
        <v>2</v>
      </c>
      <c r="Z97" s="222">
        <v>1779</v>
      </c>
      <c r="AA97" s="14">
        <v>250000</v>
      </c>
      <c r="AB97" s="16">
        <v>9003</v>
      </c>
      <c r="AC97" s="220">
        <v>1780</v>
      </c>
      <c r="AD97" s="129">
        <v>227333</v>
      </c>
      <c r="AE97" s="130">
        <v>5683.3249999999998</v>
      </c>
    </row>
    <row r="98" spans="6:31" ht="16" customHeight="1" x14ac:dyDescent="0.2">
      <c r="F98" s="26"/>
      <c r="G98" s="26"/>
      <c r="H98" s="26"/>
      <c r="I98" s="26"/>
      <c r="J98" s="26"/>
      <c r="K98" s="26"/>
      <c r="X98" s="221"/>
      <c r="Y98" s="126">
        <v>3</v>
      </c>
      <c r="Z98" s="222">
        <v>1780</v>
      </c>
      <c r="AA98" s="14">
        <v>107333</v>
      </c>
      <c r="AB98" s="16">
        <f>AA98/40</f>
        <v>2683.3249999999998</v>
      </c>
      <c r="AC98" s="223" t="s">
        <v>76</v>
      </c>
      <c r="AD98" s="224">
        <v>677333</v>
      </c>
      <c r="AE98" s="188">
        <v>22006.325000000001</v>
      </c>
    </row>
    <row r="99" spans="6:31" ht="16" customHeight="1" x14ac:dyDescent="0.2">
      <c r="F99" s="26"/>
      <c r="G99" s="26"/>
      <c r="H99" s="26"/>
      <c r="I99" s="26"/>
      <c r="J99" s="26"/>
      <c r="K99" s="26"/>
      <c r="X99" s="221"/>
      <c r="Y99" s="126">
        <v>4</v>
      </c>
      <c r="Z99" s="222">
        <v>1780</v>
      </c>
      <c r="AA99" s="14">
        <v>120000</v>
      </c>
      <c r="AB99" s="16">
        <f>AA99/40</f>
        <v>3000</v>
      </c>
      <c r="AC99" s="225" t="s">
        <v>100</v>
      </c>
      <c r="AD99" s="70">
        <v>1647333</v>
      </c>
      <c r="AE99" s="70">
        <v>46257</v>
      </c>
    </row>
    <row r="100" spans="6:31" ht="16" customHeight="1" x14ac:dyDescent="0.2">
      <c r="F100" s="26"/>
      <c r="G100" s="26"/>
      <c r="H100" s="26"/>
      <c r="I100" s="26"/>
      <c r="J100" s="26"/>
      <c r="K100" s="26"/>
      <c r="X100" s="226"/>
      <c r="Y100" s="227"/>
      <c r="Z100" s="228"/>
      <c r="AA100" s="185"/>
      <c r="AB100" s="186"/>
      <c r="AC100" s="229" t="s">
        <v>103</v>
      </c>
      <c r="AD100" s="176">
        <v>970000</v>
      </c>
      <c r="AE100" s="177">
        <v>24250.674999999999</v>
      </c>
    </row>
    <row r="101" spans="6:31" ht="16" customHeight="1" x14ac:dyDescent="0.2">
      <c r="F101" s="26"/>
      <c r="G101" s="26"/>
      <c r="H101" s="26"/>
      <c r="I101" s="26"/>
      <c r="J101" s="26"/>
      <c r="K101" s="26"/>
      <c r="N101" t="s">
        <v>171</v>
      </c>
      <c r="X101" s="125" t="s">
        <v>126</v>
      </c>
      <c r="Y101" s="158">
        <v>1</v>
      </c>
      <c r="Z101" s="126">
        <v>1778</v>
      </c>
      <c r="AA101" s="17">
        <v>5000</v>
      </c>
      <c r="AB101" s="16">
        <v>990</v>
      </c>
      <c r="AC101" s="116">
        <v>1778</v>
      </c>
      <c r="AD101" s="117">
        <v>15000</v>
      </c>
      <c r="AE101" s="118">
        <v>3961</v>
      </c>
    </row>
    <row r="102" spans="6:31" ht="16" customHeight="1" x14ac:dyDescent="0.2">
      <c r="F102" s="26"/>
      <c r="G102" s="26"/>
      <c r="H102" s="26"/>
      <c r="I102" s="26"/>
      <c r="J102" s="26"/>
      <c r="K102" s="26"/>
      <c r="M102" s="270">
        <v>29944</v>
      </c>
      <c r="N102">
        <v>110324</v>
      </c>
      <c r="O102" t="s">
        <v>169</v>
      </c>
      <c r="X102" s="125"/>
      <c r="Y102" s="158">
        <v>2</v>
      </c>
      <c r="Z102" s="126">
        <v>1778</v>
      </c>
      <c r="AA102" s="17">
        <v>10000</v>
      </c>
      <c r="AB102" s="16">
        <v>2971</v>
      </c>
      <c r="AC102" s="128">
        <v>1779</v>
      </c>
      <c r="AD102" s="129">
        <v>300000</v>
      </c>
      <c r="AE102" s="130">
        <v>10746</v>
      </c>
    </row>
    <row r="103" spans="6:31" ht="16" customHeight="1" x14ac:dyDescent="0.2">
      <c r="F103" s="26"/>
      <c r="G103" s="26"/>
      <c r="H103" s="26"/>
      <c r="I103" s="26"/>
      <c r="J103" s="26"/>
      <c r="K103" s="26"/>
      <c r="N103" s="26">
        <f>N102*0.1815</f>
        <v>20023.806</v>
      </c>
      <c r="O103" t="s">
        <v>170</v>
      </c>
      <c r="P103" s="264">
        <v>1302387</v>
      </c>
      <c r="Q103" s="266">
        <v>32559.674999999999</v>
      </c>
      <c r="R103" s="267">
        <v>53690925</v>
      </c>
      <c r="S103" s="265">
        <v>1342273.65</v>
      </c>
      <c r="T103" s="264">
        <v>24506563</v>
      </c>
      <c r="U103" s="266">
        <v>612664.4</v>
      </c>
      <c r="V103" s="267">
        <v>771738</v>
      </c>
      <c r="W103" s="266">
        <v>19293.45</v>
      </c>
      <c r="X103" s="125"/>
      <c r="Y103" s="158">
        <v>3</v>
      </c>
      <c r="Z103" s="126">
        <v>1779</v>
      </c>
      <c r="AA103" s="17">
        <v>100000</v>
      </c>
      <c r="AB103" s="16">
        <v>3660</v>
      </c>
      <c r="AC103" s="128">
        <v>1780</v>
      </c>
      <c r="AD103" s="129">
        <v>5899405</v>
      </c>
      <c r="AE103" s="130">
        <v>167850.125</v>
      </c>
    </row>
    <row r="104" spans="6:31" ht="16" customHeight="1" x14ac:dyDescent="0.2">
      <c r="F104" s="26"/>
      <c r="G104" s="26"/>
      <c r="H104" s="26"/>
      <c r="I104" s="26"/>
      <c r="J104" s="26"/>
      <c r="K104" s="26"/>
      <c r="X104" s="125"/>
      <c r="Y104" s="158">
        <v>4</v>
      </c>
      <c r="Z104" s="126">
        <v>1779</v>
      </c>
      <c r="AA104" s="17">
        <v>200000</v>
      </c>
      <c r="AB104" s="16">
        <v>7086</v>
      </c>
      <c r="AC104" s="128">
        <v>1782</v>
      </c>
      <c r="AD104" s="129">
        <v>239600</v>
      </c>
      <c r="AE104" s="130">
        <v>5990</v>
      </c>
    </row>
    <row r="105" spans="6:31" ht="16" customHeight="1" x14ac:dyDescent="0.2">
      <c r="F105" s="26"/>
      <c r="G105" s="26"/>
      <c r="H105" s="26"/>
      <c r="I105" s="26"/>
      <c r="J105" s="26"/>
      <c r="K105" s="26"/>
      <c r="L105" t="s">
        <v>56</v>
      </c>
      <c r="X105" s="125"/>
      <c r="Y105" s="158">
        <v>5</v>
      </c>
      <c r="Z105" s="126">
        <v>1780</v>
      </c>
      <c r="AA105" s="17">
        <v>250000</v>
      </c>
      <c r="AB105" s="16">
        <v>8510</v>
      </c>
      <c r="AC105" s="144" t="s">
        <v>76</v>
      </c>
      <c r="AD105" s="224">
        <v>6454005</v>
      </c>
      <c r="AE105" s="146">
        <v>188547.125</v>
      </c>
    </row>
    <row r="106" spans="6:31" ht="16" customHeight="1" x14ac:dyDescent="0.2">
      <c r="F106" s="26"/>
      <c r="G106" s="26"/>
      <c r="H106" s="26"/>
      <c r="I106" s="26"/>
      <c r="J106" s="26"/>
      <c r="K106" s="26"/>
      <c r="L106" t="s">
        <v>57</v>
      </c>
      <c r="X106" s="125"/>
      <c r="Y106" s="158">
        <v>6</v>
      </c>
      <c r="Z106" s="126">
        <v>1780</v>
      </c>
      <c r="AA106" s="17">
        <v>1000000</v>
      </c>
      <c r="AB106" s="16">
        <v>33778</v>
      </c>
      <c r="AC106" s="147" t="s">
        <v>100</v>
      </c>
      <c r="AD106" s="70">
        <v>6454005</v>
      </c>
      <c r="AE106" s="70">
        <v>188544</v>
      </c>
    </row>
    <row r="107" spans="6:31" ht="16" customHeight="1" x14ac:dyDescent="0.2">
      <c r="F107" s="26"/>
      <c r="G107" s="26"/>
      <c r="H107" s="26"/>
      <c r="I107" s="26"/>
      <c r="J107" s="26"/>
      <c r="K107" s="26"/>
      <c r="X107" s="125"/>
      <c r="Y107" s="158">
        <v>7</v>
      </c>
      <c r="Z107" s="126">
        <v>1780</v>
      </c>
      <c r="AA107" s="17">
        <v>200000</v>
      </c>
      <c r="AB107" s="16">
        <v>6464</v>
      </c>
      <c r="AC107" s="150" t="s">
        <v>103</v>
      </c>
      <c r="AD107" s="230">
        <v>0</v>
      </c>
      <c r="AE107" s="215">
        <v>-3.125</v>
      </c>
    </row>
    <row r="108" spans="6:31" ht="16" customHeight="1" x14ac:dyDescent="0.2">
      <c r="F108" s="26"/>
      <c r="G108" s="26"/>
      <c r="H108" s="26"/>
      <c r="I108" s="26"/>
      <c r="J108" s="26"/>
      <c r="K108" s="26"/>
      <c r="X108" s="125"/>
      <c r="Y108" s="158">
        <v>8</v>
      </c>
      <c r="Z108" s="126">
        <v>1780</v>
      </c>
      <c r="AA108" s="17">
        <v>1000000</v>
      </c>
      <c r="AB108" s="16">
        <v>31042</v>
      </c>
      <c r="AC108" s="182"/>
      <c r="AD108" s="174"/>
      <c r="AE108" s="183"/>
    </row>
    <row r="109" spans="6:31" ht="16" customHeight="1" x14ac:dyDescent="0.2">
      <c r="F109" s="26"/>
      <c r="G109" s="26"/>
      <c r="H109" s="26"/>
      <c r="I109" s="26"/>
      <c r="J109" s="26"/>
      <c r="K109" s="26"/>
      <c r="X109" s="125"/>
      <c r="Y109" s="158">
        <v>9</v>
      </c>
      <c r="Z109" s="126">
        <v>1780</v>
      </c>
      <c r="AA109" s="17">
        <v>100000</v>
      </c>
      <c r="AB109" s="16">
        <v>3054</v>
      </c>
      <c r="AC109" s="182"/>
      <c r="AD109" s="174"/>
      <c r="AE109" s="183"/>
    </row>
    <row r="110" spans="6:31" ht="16" customHeight="1" x14ac:dyDescent="0.2">
      <c r="F110" s="26"/>
      <c r="G110" s="26"/>
      <c r="H110" s="26"/>
      <c r="I110" s="26"/>
      <c r="J110" s="26"/>
      <c r="K110" s="26"/>
      <c r="X110" s="125"/>
      <c r="Y110" s="158">
        <v>10</v>
      </c>
      <c r="Z110" s="126">
        <v>1780</v>
      </c>
      <c r="AA110" s="17">
        <v>300000</v>
      </c>
      <c r="AB110" s="16">
        <v>8767</v>
      </c>
      <c r="AC110" s="182"/>
      <c r="AD110" s="174"/>
      <c r="AE110" s="183"/>
    </row>
    <row r="111" spans="6:31" ht="16" customHeight="1" x14ac:dyDescent="0.2">
      <c r="F111" s="26"/>
      <c r="G111" s="26"/>
      <c r="H111" s="26"/>
      <c r="I111" s="26"/>
      <c r="J111" s="26"/>
      <c r="K111" s="26"/>
      <c r="X111" s="125"/>
      <c r="Y111" s="158">
        <v>11</v>
      </c>
      <c r="Z111" s="126">
        <v>1780</v>
      </c>
      <c r="AA111" s="17">
        <v>1940800</v>
      </c>
      <c r="AB111" s="16">
        <v>48520</v>
      </c>
      <c r="AC111" s="182"/>
      <c r="AD111" s="174"/>
      <c r="AE111" s="183"/>
    </row>
    <row r="112" spans="6:31" ht="16" customHeight="1" x14ac:dyDescent="0.2">
      <c r="F112" s="26"/>
      <c r="G112" s="26"/>
      <c r="H112" s="26"/>
      <c r="I112" s="26"/>
      <c r="J112" s="26"/>
      <c r="K112" s="26"/>
      <c r="X112" s="125"/>
      <c r="Y112" s="158">
        <v>12</v>
      </c>
      <c r="Z112" s="126">
        <v>1780</v>
      </c>
      <c r="AA112" s="17">
        <v>40000</v>
      </c>
      <c r="AB112" s="16">
        <v>1000</v>
      </c>
      <c r="AC112" s="182"/>
      <c r="AD112" s="174"/>
      <c r="AE112" s="183"/>
    </row>
    <row r="113" spans="6:31" ht="16" customHeight="1" x14ac:dyDescent="0.2">
      <c r="F113" s="26"/>
      <c r="G113" s="26"/>
      <c r="H113" s="26"/>
      <c r="I113" s="26"/>
      <c r="J113" s="26"/>
      <c r="K113" s="26"/>
      <c r="X113" s="125"/>
      <c r="Y113" s="158">
        <v>13</v>
      </c>
      <c r="Z113" s="126">
        <v>1780</v>
      </c>
      <c r="AA113" s="17">
        <v>298605</v>
      </c>
      <c r="AB113" s="16">
        <v>7465.125</v>
      </c>
      <c r="AC113" s="182"/>
      <c r="AD113" s="174"/>
      <c r="AE113" s="183"/>
    </row>
    <row r="114" spans="6:31" ht="16" customHeight="1" x14ac:dyDescent="0.2">
      <c r="F114" s="26"/>
      <c r="G114" s="26"/>
      <c r="H114" s="26"/>
      <c r="I114" s="26"/>
      <c r="J114" s="26"/>
      <c r="K114" s="26"/>
      <c r="X114" s="125"/>
      <c r="Y114" s="158">
        <v>14</v>
      </c>
      <c r="Z114" s="126">
        <v>1780</v>
      </c>
      <c r="AA114" s="17">
        <v>20000</v>
      </c>
      <c r="AB114" s="16">
        <v>500</v>
      </c>
      <c r="AC114" s="182"/>
      <c r="AD114" s="174"/>
      <c r="AE114" s="183"/>
    </row>
    <row r="115" spans="6:31" ht="16" customHeight="1" x14ac:dyDescent="0.2">
      <c r="F115" s="26"/>
      <c r="G115" s="26"/>
      <c r="H115" s="26"/>
      <c r="I115" s="26"/>
      <c r="J115" s="26"/>
      <c r="K115" s="26"/>
      <c r="X115" s="125"/>
      <c r="Y115" s="158">
        <v>15</v>
      </c>
      <c r="Z115" s="126">
        <v>1780</v>
      </c>
      <c r="AA115" s="17">
        <v>200000</v>
      </c>
      <c r="AB115" s="16">
        <v>5000</v>
      </c>
      <c r="AC115" s="182"/>
      <c r="AD115" s="174"/>
      <c r="AE115" s="183"/>
    </row>
    <row r="116" spans="6:31" ht="16" customHeight="1" x14ac:dyDescent="0.2">
      <c r="F116" s="26"/>
      <c r="G116" s="26"/>
      <c r="H116" s="26"/>
      <c r="I116" s="26"/>
      <c r="J116" s="26"/>
      <c r="K116" s="26"/>
      <c r="X116" s="125"/>
      <c r="Y116" s="158">
        <v>16</v>
      </c>
      <c r="Z116" s="126">
        <v>1780</v>
      </c>
      <c r="AA116" s="17">
        <v>300000</v>
      </c>
      <c r="AB116" s="16">
        <v>7500</v>
      </c>
      <c r="AC116" s="182"/>
      <c r="AD116" s="174"/>
      <c r="AE116" s="183"/>
    </row>
    <row r="117" spans="6:31" ht="16" customHeight="1" x14ac:dyDescent="0.2">
      <c r="F117" s="26"/>
      <c r="G117" s="26"/>
      <c r="H117" s="26"/>
      <c r="I117" s="26"/>
      <c r="J117" s="26"/>
      <c r="K117" s="26"/>
      <c r="X117" s="125"/>
      <c r="Y117" s="158">
        <v>17</v>
      </c>
      <c r="Z117" s="126">
        <v>1780</v>
      </c>
      <c r="AA117" s="17">
        <v>250000</v>
      </c>
      <c r="AB117" s="16">
        <v>6250</v>
      </c>
      <c r="AC117" s="182"/>
      <c r="AD117" s="174"/>
      <c r="AE117" s="183"/>
    </row>
    <row r="118" spans="6:31" ht="16" customHeight="1" x14ac:dyDescent="0.2">
      <c r="F118" s="26"/>
      <c r="G118" s="26"/>
      <c r="H118" s="26"/>
      <c r="I118" s="26"/>
      <c r="J118" s="26"/>
      <c r="K118" s="26"/>
      <c r="X118" s="148"/>
      <c r="Y118" s="133">
        <v>18</v>
      </c>
      <c r="Z118" s="149">
        <v>1782</v>
      </c>
      <c r="AA118" s="56">
        <v>239600</v>
      </c>
      <c r="AB118" s="16">
        <v>5990</v>
      </c>
      <c r="AC118" s="187"/>
      <c r="AD118" s="55"/>
      <c r="AE118" s="54"/>
    </row>
    <row r="119" spans="6:31" ht="16" customHeight="1" x14ac:dyDescent="0.2">
      <c r="F119" s="26"/>
      <c r="G119" s="26"/>
      <c r="H119" s="26"/>
      <c r="I119" s="26"/>
      <c r="J119" s="26"/>
      <c r="K119" s="26"/>
      <c r="X119" s="113" t="s">
        <v>137</v>
      </c>
      <c r="Y119" s="114">
        <v>1</v>
      </c>
      <c r="Z119" s="158">
        <v>1779</v>
      </c>
      <c r="AA119" s="9">
        <v>59997</v>
      </c>
      <c r="AB119" s="11">
        <v>4832</v>
      </c>
      <c r="AC119" s="128">
        <v>1779</v>
      </c>
      <c r="AD119" s="129">
        <v>307997</v>
      </c>
      <c r="AE119" s="130">
        <v>22145</v>
      </c>
    </row>
    <row r="120" spans="6:31" ht="16" customHeight="1" x14ac:dyDescent="0.2">
      <c r="F120" s="26"/>
      <c r="G120" s="26"/>
      <c r="H120" s="26"/>
      <c r="I120" s="26"/>
      <c r="J120" s="26"/>
      <c r="K120" s="26"/>
      <c r="X120" s="125"/>
      <c r="Y120" s="126">
        <v>2</v>
      </c>
      <c r="Z120" s="158">
        <v>1779</v>
      </c>
      <c r="AA120" s="14">
        <v>50000</v>
      </c>
      <c r="AB120" s="16">
        <v>1772</v>
      </c>
      <c r="AC120" s="128">
        <v>1780</v>
      </c>
      <c r="AD120" s="129">
        <v>692000</v>
      </c>
      <c r="AE120" s="130">
        <v>19222</v>
      </c>
    </row>
    <row r="121" spans="6:31" ht="16" customHeight="1" x14ac:dyDescent="0.2">
      <c r="F121" s="26"/>
      <c r="G121" s="26"/>
      <c r="H121" s="26"/>
      <c r="I121" s="26"/>
      <c r="J121" s="26"/>
      <c r="K121" s="26"/>
      <c r="X121" s="125"/>
      <c r="Y121" s="126">
        <v>3</v>
      </c>
      <c r="Z121" s="158">
        <v>1779</v>
      </c>
      <c r="AA121" s="14">
        <v>150000</v>
      </c>
      <c r="AB121" s="16">
        <v>12264</v>
      </c>
      <c r="AC121" s="144" t="s">
        <v>76</v>
      </c>
      <c r="AD121" s="224">
        <v>999997</v>
      </c>
      <c r="AE121" s="146">
        <v>41367</v>
      </c>
    </row>
    <row r="122" spans="6:31" ht="16" customHeight="1" x14ac:dyDescent="0.2">
      <c r="F122" s="26"/>
      <c r="G122" s="26"/>
      <c r="H122" s="26"/>
      <c r="I122" s="26"/>
      <c r="J122" s="26"/>
      <c r="K122" s="26"/>
      <c r="X122" s="125"/>
      <c r="Y122" s="126">
        <v>4</v>
      </c>
      <c r="Z122" s="158">
        <v>1779</v>
      </c>
      <c r="AA122" s="14">
        <v>48000</v>
      </c>
      <c r="AB122" s="16">
        <v>3277</v>
      </c>
      <c r="AC122" s="147" t="s">
        <v>100</v>
      </c>
      <c r="AD122" s="70">
        <v>1000000</v>
      </c>
      <c r="AE122" s="70">
        <v>41317</v>
      </c>
    </row>
    <row r="123" spans="6:31" ht="16" customHeight="1" x14ac:dyDescent="0.2">
      <c r="F123" s="26"/>
      <c r="G123" s="26"/>
      <c r="H123" s="26"/>
      <c r="I123" s="26"/>
      <c r="J123" s="26"/>
      <c r="K123" s="26"/>
      <c r="X123" s="125"/>
      <c r="Y123" s="126">
        <v>5</v>
      </c>
      <c r="Z123" s="158">
        <v>1780</v>
      </c>
      <c r="AA123" s="14">
        <v>75000</v>
      </c>
      <c r="AB123" s="16">
        <v>2553</v>
      </c>
      <c r="AC123" s="150" t="s">
        <v>103</v>
      </c>
      <c r="AD123" s="230">
        <v>3</v>
      </c>
      <c r="AE123" s="230">
        <v>-50</v>
      </c>
    </row>
    <row r="124" spans="6:31" ht="16" customHeight="1" x14ac:dyDescent="0.2">
      <c r="F124" s="26"/>
      <c r="G124" s="26"/>
      <c r="H124" s="26"/>
      <c r="I124" s="26"/>
      <c r="J124" s="26"/>
      <c r="K124" s="26"/>
      <c r="X124" s="125"/>
      <c r="Y124" s="126">
        <v>6</v>
      </c>
      <c r="Z124" s="158">
        <v>1780</v>
      </c>
      <c r="AA124" s="14">
        <v>175000</v>
      </c>
      <c r="AB124" s="16">
        <v>5520</v>
      </c>
      <c r="AC124" s="182"/>
      <c r="AD124" s="174"/>
      <c r="AE124" s="183"/>
    </row>
    <row r="125" spans="6:31" ht="16" customHeight="1" x14ac:dyDescent="0.2">
      <c r="F125" s="26"/>
      <c r="G125" s="26"/>
      <c r="H125" s="26"/>
      <c r="I125" s="26"/>
      <c r="J125" s="26"/>
      <c r="K125" s="26"/>
      <c r="X125" s="125"/>
      <c r="Y125" s="126">
        <v>7</v>
      </c>
      <c r="Z125" s="158">
        <v>1780</v>
      </c>
      <c r="AA125" s="14">
        <v>50000</v>
      </c>
      <c r="AB125" s="16">
        <v>1349</v>
      </c>
      <c r="AC125" s="182"/>
      <c r="AD125" s="174"/>
      <c r="AE125" s="183"/>
    </row>
    <row r="126" spans="6:31" ht="16" customHeight="1" x14ac:dyDescent="0.2">
      <c r="F126" s="26"/>
      <c r="G126" s="26"/>
      <c r="H126" s="26"/>
      <c r="I126" s="26"/>
      <c r="J126" s="26"/>
      <c r="X126" s="125"/>
      <c r="Y126" s="126">
        <v>8</v>
      </c>
      <c r="Z126" s="158">
        <v>1780</v>
      </c>
      <c r="AA126" s="14">
        <v>200000</v>
      </c>
      <c r="AB126" s="16">
        <f>AA126/40</f>
        <v>5000</v>
      </c>
      <c r="AC126" s="182"/>
      <c r="AD126" s="174"/>
      <c r="AE126" s="183"/>
    </row>
    <row r="127" spans="6:31" ht="16" customHeight="1" x14ac:dyDescent="0.2">
      <c r="F127" s="26"/>
      <c r="G127" s="26"/>
      <c r="H127" s="26"/>
      <c r="I127" s="26"/>
      <c r="J127" s="26"/>
      <c r="X127" s="125"/>
      <c r="Y127" s="126">
        <v>9</v>
      </c>
      <c r="Z127" s="158">
        <v>1780</v>
      </c>
      <c r="AA127" s="14">
        <v>90000</v>
      </c>
      <c r="AB127" s="16">
        <f t="shared" ref="AB127:AB135" si="5">AA127/40</f>
        <v>2250</v>
      </c>
      <c r="AC127" s="182"/>
      <c r="AD127" s="174"/>
      <c r="AE127" s="183"/>
    </row>
    <row r="128" spans="6:31" ht="16" customHeight="1" x14ac:dyDescent="0.2">
      <c r="F128" s="26"/>
      <c r="G128" s="26"/>
      <c r="H128" s="26"/>
      <c r="I128" s="26"/>
      <c r="J128" s="26"/>
      <c r="X128" s="125"/>
      <c r="Y128" s="126">
        <v>10</v>
      </c>
      <c r="Z128" s="158">
        <v>1780</v>
      </c>
      <c r="AA128" s="14">
        <v>30000</v>
      </c>
      <c r="AB128" s="16">
        <f t="shared" si="5"/>
        <v>750</v>
      </c>
      <c r="AC128" s="182"/>
      <c r="AD128" s="174"/>
      <c r="AE128" s="183"/>
    </row>
    <row r="129" spans="6:31" ht="16" customHeight="1" x14ac:dyDescent="0.2">
      <c r="F129" s="26"/>
      <c r="G129" s="26"/>
      <c r="H129" s="26"/>
      <c r="I129" s="26"/>
      <c r="J129" s="26"/>
      <c r="X129" s="148"/>
      <c r="Y129" s="149">
        <v>11</v>
      </c>
      <c r="Z129" s="158">
        <v>1780</v>
      </c>
      <c r="AA129" s="42">
        <v>72000</v>
      </c>
      <c r="AB129" s="16">
        <f t="shared" si="5"/>
        <v>1800</v>
      </c>
      <c r="AC129" s="187"/>
      <c r="AD129" s="55"/>
      <c r="AE129" s="54"/>
    </row>
    <row r="130" spans="6:31" ht="16" customHeight="1" x14ac:dyDescent="0.2">
      <c r="F130" s="26"/>
      <c r="G130" s="26"/>
      <c r="H130" s="26"/>
      <c r="I130" s="26"/>
      <c r="J130" s="26"/>
      <c r="X130" s="113" t="s">
        <v>142</v>
      </c>
      <c r="Y130" s="119">
        <v>1</v>
      </c>
      <c r="Z130" s="114">
        <v>1779</v>
      </c>
      <c r="AA130" s="12">
        <v>700000</v>
      </c>
      <c r="AB130" s="10">
        <v>25618</v>
      </c>
      <c r="AC130" s="127">
        <v>1779</v>
      </c>
      <c r="AD130" s="129">
        <v>1100000</v>
      </c>
      <c r="AE130" s="130">
        <v>39790</v>
      </c>
    </row>
    <row r="131" spans="6:31" ht="16" customHeight="1" x14ac:dyDescent="0.2">
      <c r="X131" s="125"/>
      <c r="Y131" s="158">
        <v>2</v>
      </c>
      <c r="Z131" s="126">
        <v>1779</v>
      </c>
      <c r="AA131" s="17">
        <v>400000</v>
      </c>
      <c r="AB131" s="15">
        <v>14172</v>
      </c>
      <c r="AC131" s="127">
        <v>1780</v>
      </c>
      <c r="AD131" s="129">
        <v>2822533</v>
      </c>
      <c r="AE131" s="130">
        <v>77047.324999999997</v>
      </c>
    </row>
    <row r="132" spans="6:31" ht="16" customHeight="1" x14ac:dyDescent="0.2">
      <c r="X132" s="125"/>
      <c r="Y132" s="158">
        <v>3</v>
      </c>
      <c r="Z132" s="126">
        <v>1780</v>
      </c>
      <c r="AA132" s="17">
        <v>500000</v>
      </c>
      <c r="AB132" s="15">
        <v>17021</v>
      </c>
      <c r="AC132" s="144" t="s">
        <v>76</v>
      </c>
      <c r="AD132" s="224">
        <v>3922533</v>
      </c>
      <c r="AE132" s="146">
        <v>116837.325</v>
      </c>
    </row>
    <row r="133" spans="6:31" ht="16" customHeight="1" x14ac:dyDescent="0.2">
      <c r="X133" s="125"/>
      <c r="Y133" s="158">
        <v>4</v>
      </c>
      <c r="Z133" s="126">
        <v>1780</v>
      </c>
      <c r="AA133" s="17">
        <v>300000</v>
      </c>
      <c r="AB133" s="15">
        <v>9463</v>
      </c>
      <c r="AC133" s="147" t="s">
        <v>100</v>
      </c>
      <c r="AD133" s="70">
        <v>3922533</v>
      </c>
      <c r="AE133" s="70">
        <v>116837</v>
      </c>
    </row>
    <row r="134" spans="6:31" ht="16" customHeight="1" x14ac:dyDescent="0.2">
      <c r="X134" s="125"/>
      <c r="Y134" s="158">
        <v>5</v>
      </c>
      <c r="Z134" s="126">
        <v>1780</v>
      </c>
      <c r="AA134" s="17">
        <v>1822533</v>
      </c>
      <c r="AB134" s="15">
        <f t="shared" si="5"/>
        <v>45563.324999999997</v>
      </c>
      <c r="AC134" s="150" t="s">
        <v>103</v>
      </c>
      <c r="AD134" s="230">
        <v>0</v>
      </c>
      <c r="AE134" s="215">
        <v>-0.32499999999708962</v>
      </c>
    </row>
    <row r="135" spans="6:31" ht="16" customHeight="1" x14ac:dyDescent="0.2">
      <c r="X135" s="148"/>
      <c r="Y135" s="133">
        <v>6</v>
      </c>
      <c r="Z135" s="149">
        <v>1780</v>
      </c>
      <c r="AA135" s="56">
        <v>200000</v>
      </c>
      <c r="AB135" s="57">
        <f t="shared" si="5"/>
        <v>5000</v>
      </c>
      <c r="AC135" s="231"/>
      <c r="AD135" s="55"/>
      <c r="AE135" s="54"/>
    </row>
    <row r="136" spans="6:31" ht="16" customHeight="1" x14ac:dyDescent="0.2">
      <c r="X136" s="125" t="s">
        <v>148</v>
      </c>
      <c r="Y136" s="126">
        <v>1</v>
      </c>
      <c r="Z136" s="232">
        <v>1779</v>
      </c>
      <c r="AA136" s="14">
        <v>1600000</v>
      </c>
      <c r="AB136" s="16">
        <v>58089</v>
      </c>
      <c r="AC136" s="128">
        <v>1779</v>
      </c>
      <c r="AD136" s="233">
        <v>2200000</v>
      </c>
      <c r="AE136" s="118">
        <v>79347</v>
      </c>
    </row>
    <row r="137" spans="6:31" ht="16" customHeight="1" x14ac:dyDescent="0.2">
      <c r="X137" s="125"/>
      <c r="Y137" s="126">
        <v>2</v>
      </c>
      <c r="Z137" s="232">
        <v>1779</v>
      </c>
      <c r="AA137" s="14">
        <v>600000</v>
      </c>
      <c r="AB137" s="16">
        <v>21258</v>
      </c>
      <c r="AC137" s="128">
        <v>1780</v>
      </c>
      <c r="AD137" s="233">
        <v>5176903</v>
      </c>
      <c r="AE137" s="130">
        <v>136693.57500000001</v>
      </c>
    </row>
    <row r="138" spans="6:31" ht="16" customHeight="1" x14ac:dyDescent="0.2">
      <c r="X138" s="125"/>
      <c r="Y138" s="126">
        <v>3</v>
      </c>
      <c r="Z138" s="232">
        <v>1780</v>
      </c>
      <c r="AA138" s="14">
        <v>750000</v>
      </c>
      <c r="AB138" s="16">
        <v>25531</v>
      </c>
      <c r="AC138" s="128">
        <v>1781</v>
      </c>
      <c r="AD138" s="233">
        <v>2500</v>
      </c>
      <c r="AE138" s="130">
        <v>62.5</v>
      </c>
    </row>
    <row r="139" spans="6:31" ht="16" customHeight="1" x14ac:dyDescent="0.2">
      <c r="X139" s="125"/>
      <c r="Y139" s="126">
        <v>4</v>
      </c>
      <c r="Z139" s="232">
        <v>1780</v>
      </c>
      <c r="AA139" s="14">
        <v>150000</v>
      </c>
      <c r="AB139" s="16">
        <v>4046</v>
      </c>
      <c r="AC139" s="144" t="s">
        <v>76</v>
      </c>
      <c r="AD139" s="224">
        <v>7379403</v>
      </c>
      <c r="AE139" s="146">
        <v>216103.07500000001</v>
      </c>
    </row>
    <row r="140" spans="6:31" ht="16" customHeight="1" x14ac:dyDescent="0.2">
      <c r="X140" s="125"/>
      <c r="Y140" s="126">
        <v>5</v>
      </c>
      <c r="Z140" s="232">
        <v>1780</v>
      </c>
      <c r="AA140" s="14">
        <v>300000</v>
      </c>
      <c r="AB140" s="16">
        <v>7675</v>
      </c>
      <c r="AC140" s="147" t="s">
        <v>100</v>
      </c>
      <c r="AD140" s="70">
        <v>9876903</v>
      </c>
      <c r="AE140" s="70">
        <v>278541</v>
      </c>
    </row>
    <row r="141" spans="6:31" ht="16" customHeight="1" x14ac:dyDescent="0.2">
      <c r="X141" s="125"/>
      <c r="Y141" s="126">
        <v>6</v>
      </c>
      <c r="Z141" s="232">
        <v>1780</v>
      </c>
      <c r="AA141" s="14">
        <v>100000</v>
      </c>
      <c r="AB141" s="16">
        <v>2519</v>
      </c>
      <c r="AC141" s="150" t="s">
        <v>103</v>
      </c>
      <c r="AD141" s="176">
        <v>2497500</v>
      </c>
      <c r="AE141" s="177">
        <v>62437.924999999988</v>
      </c>
    </row>
    <row r="142" spans="6:31" ht="16" customHeight="1" x14ac:dyDescent="0.2">
      <c r="X142" s="125"/>
      <c r="Y142" s="126">
        <v>7</v>
      </c>
      <c r="Z142" s="232">
        <v>1780</v>
      </c>
      <c r="AA142" s="14">
        <v>100000</v>
      </c>
      <c r="AB142" s="16">
        <v>2500</v>
      </c>
      <c r="AC142" s="74"/>
      <c r="AD142" s="174"/>
      <c r="AE142" s="183"/>
    </row>
    <row r="143" spans="6:31" ht="16" customHeight="1" x14ac:dyDescent="0.2">
      <c r="X143" s="125"/>
      <c r="Y143" s="126">
        <v>8</v>
      </c>
      <c r="Z143" s="232">
        <v>1780</v>
      </c>
      <c r="AA143" s="14">
        <v>533333</v>
      </c>
      <c r="AB143" s="16">
        <f>AA143/40</f>
        <v>13333.325000000001</v>
      </c>
      <c r="AC143" s="74"/>
      <c r="AD143" s="174"/>
      <c r="AE143" s="183"/>
    </row>
    <row r="144" spans="6:31" ht="16" customHeight="1" x14ac:dyDescent="0.2">
      <c r="X144" s="125"/>
      <c r="Y144" s="126">
        <v>9</v>
      </c>
      <c r="Z144" s="232">
        <v>1780</v>
      </c>
      <c r="AA144" s="14">
        <v>1500000</v>
      </c>
      <c r="AB144" s="16">
        <f t="shared" ref="AB144:AB150" si="6">AA144/40</f>
        <v>37500</v>
      </c>
      <c r="AC144" s="74"/>
      <c r="AD144" s="174"/>
      <c r="AE144" s="183"/>
    </row>
    <row r="145" spans="24:31" ht="16" customHeight="1" x14ac:dyDescent="0.2">
      <c r="X145" s="125"/>
      <c r="Y145" s="126">
        <v>10</v>
      </c>
      <c r="Z145" s="232">
        <v>1780</v>
      </c>
      <c r="AA145" s="14">
        <v>123078</v>
      </c>
      <c r="AB145" s="16">
        <f t="shared" si="6"/>
        <v>3076.95</v>
      </c>
      <c r="AC145" s="74"/>
      <c r="AD145" s="174"/>
      <c r="AE145" s="183"/>
    </row>
    <row r="146" spans="24:31" ht="16" customHeight="1" x14ac:dyDescent="0.2">
      <c r="X146" s="125"/>
      <c r="Y146" s="126">
        <v>11</v>
      </c>
      <c r="Z146" s="232">
        <v>1780</v>
      </c>
      <c r="AA146" s="14">
        <v>150000</v>
      </c>
      <c r="AB146" s="16">
        <f t="shared" si="6"/>
        <v>3750</v>
      </c>
      <c r="AC146" s="74"/>
      <c r="AD146" s="174"/>
      <c r="AE146" s="183"/>
    </row>
    <row r="147" spans="24:31" ht="16" customHeight="1" x14ac:dyDescent="0.2">
      <c r="X147" s="125"/>
      <c r="Y147" s="126">
        <v>12</v>
      </c>
      <c r="Z147" s="232">
        <v>1780</v>
      </c>
      <c r="AA147" s="14">
        <v>713827</v>
      </c>
      <c r="AB147" s="16">
        <f t="shared" si="6"/>
        <v>17845.674999999999</v>
      </c>
      <c r="AC147" s="74"/>
      <c r="AD147" s="174"/>
      <c r="AE147" s="183"/>
    </row>
    <row r="148" spans="24:31" ht="16" customHeight="1" x14ac:dyDescent="0.2">
      <c r="X148" s="125"/>
      <c r="Y148" s="126">
        <v>13</v>
      </c>
      <c r="Z148" s="232">
        <v>1780</v>
      </c>
      <c r="AA148" s="14">
        <v>200000</v>
      </c>
      <c r="AB148" s="16">
        <f t="shared" si="6"/>
        <v>5000</v>
      </c>
      <c r="AC148" s="74"/>
      <c r="AD148" s="174"/>
      <c r="AE148" s="183"/>
    </row>
    <row r="149" spans="24:31" ht="16" customHeight="1" x14ac:dyDescent="0.2">
      <c r="X149" s="125"/>
      <c r="Y149" s="126">
        <v>14</v>
      </c>
      <c r="Z149" s="232">
        <v>1780</v>
      </c>
      <c r="AA149" s="14">
        <v>556665</v>
      </c>
      <c r="AB149" s="16">
        <f t="shared" si="6"/>
        <v>13916.625</v>
      </c>
      <c r="AC149" s="74"/>
      <c r="AD149" s="174"/>
      <c r="AE149" s="183"/>
    </row>
    <row r="150" spans="24:31" ht="16" customHeight="1" x14ac:dyDescent="0.2">
      <c r="X150" s="125"/>
      <c r="Y150" s="126">
        <v>15</v>
      </c>
      <c r="Z150" s="158">
        <v>1781</v>
      </c>
      <c r="AA150" s="14">
        <v>2500</v>
      </c>
      <c r="AB150" s="16">
        <f t="shared" si="6"/>
        <v>62.5</v>
      </c>
      <c r="AC150" s="187"/>
      <c r="AD150" s="55"/>
      <c r="AE150" s="54"/>
    </row>
    <row r="151" spans="24:31" ht="16" customHeight="1" x14ac:dyDescent="0.2">
      <c r="X151" s="113" t="s">
        <v>153</v>
      </c>
      <c r="Y151" s="114">
        <v>1</v>
      </c>
      <c r="Z151" s="119">
        <v>1779</v>
      </c>
      <c r="AA151" s="9">
        <v>400000</v>
      </c>
      <c r="AB151" s="11">
        <v>14639</v>
      </c>
      <c r="AC151" s="127">
        <v>1779</v>
      </c>
      <c r="AD151" s="129">
        <v>600000</v>
      </c>
      <c r="AE151" s="130">
        <v>21725</v>
      </c>
    </row>
    <row r="152" spans="24:31" ht="16" customHeight="1" x14ac:dyDescent="0.2">
      <c r="X152" s="125"/>
      <c r="Y152" s="126">
        <v>2</v>
      </c>
      <c r="Z152" s="158">
        <v>1779</v>
      </c>
      <c r="AA152" s="14">
        <v>200000</v>
      </c>
      <c r="AB152" s="16">
        <v>7086</v>
      </c>
      <c r="AC152" s="127">
        <v>1780</v>
      </c>
      <c r="AD152" s="129">
        <v>1780000</v>
      </c>
      <c r="AE152" s="130">
        <v>51579</v>
      </c>
    </row>
    <row r="153" spans="24:31" ht="16" customHeight="1" x14ac:dyDescent="0.2">
      <c r="X153" s="125"/>
      <c r="Y153" s="126">
        <v>3</v>
      </c>
      <c r="Z153" s="158">
        <v>1780</v>
      </c>
      <c r="AA153" s="14">
        <v>750000</v>
      </c>
      <c r="AB153" s="16">
        <v>25531</v>
      </c>
      <c r="AC153" s="144" t="s">
        <v>76</v>
      </c>
      <c r="AD153" s="224">
        <v>2380000</v>
      </c>
      <c r="AE153" s="224">
        <v>73304</v>
      </c>
    </row>
    <row r="154" spans="24:31" ht="16" customHeight="1" x14ac:dyDescent="0.2">
      <c r="X154" s="125"/>
      <c r="Y154" s="126">
        <v>4</v>
      </c>
      <c r="Z154" s="158">
        <v>1780</v>
      </c>
      <c r="AA154" s="14">
        <v>30000</v>
      </c>
      <c r="AB154" s="16">
        <v>873</v>
      </c>
      <c r="AC154" s="147" t="s">
        <v>100</v>
      </c>
      <c r="AD154" s="70">
        <v>2380000</v>
      </c>
      <c r="AE154" s="70">
        <v>73305</v>
      </c>
    </row>
    <row r="155" spans="24:31" ht="16" customHeight="1" x14ac:dyDescent="0.2">
      <c r="X155" s="125"/>
      <c r="Y155" s="126">
        <v>5</v>
      </c>
      <c r="Z155" s="158">
        <v>1780</v>
      </c>
      <c r="AA155" s="14">
        <v>900000</v>
      </c>
      <c r="AB155" s="16">
        <v>22675</v>
      </c>
      <c r="AC155" s="150" t="s">
        <v>103</v>
      </c>
      <c r="AD155" s="230">
        <v>0</v>
      </c>
      <c r="AE155" s="215">
        <v>1</v>
      </c>
    </row>
    <row r="156" spans="24:31" ht="16" customHeight="1" x14ac:dyDescent="0.2">
      <c r="X156" s="125"/>
      <c r="Y156" s="126">
        <v>6</v>
      </c>
      <c r="Z156" s="158">
        <v>1780</v>
      </c>
      <c r="AA156" s="14">
        <v>100000</v>
      </c>
      <c r="AB156" s="16">
        <v>2500</v>
      </c>
      <c r="AC156" s="182"/>
      <c r="AD156" s="174"/>
      <c r="AE156" s="183"/>
    </row>
    <row r="157" spans="24:31" ht="16" customHeight="1" x14ac:dyDescent="0.2">
      <c r="X157" s="236"/>
      <c r="Y157" s="204"/>
      <c r="Z157" s="204"/>
      <c r="AA157" s="204"/>
      <c r="AB157" s="204"/>
      <c r="AC157" s="204"/>
      <c r="AD157" s="70">
        <f>SUM(AD45,AD53,AD65,AD75,AD90,AD99,AD106,AD122,AD133,AD140,AD154)</f>
        <v>55750485</v>
      </c>
      <c r="AE157" s="241">
        <f>SUM(AE45,AE53,AE65,AE75,AE90,AE99,AE106,AE122,AE133,AE140,AE154)</f>
        <v>1856101.75</v>
      </c>
    </row>
    <row r="158" spans="24:31" ht="16" customHeight="1" x14ac:dyDescent="0.2"/>
  </sheetData>
  <mergeCells count="86">
    <mergeCell ref="AG93:AH93"/>
    <mergeCell ref="AG94:AH94"/>
    <mergeCell ref="AG86:AH86"/>
    <mergeCell ref="B4:B6"/>
    <mergeCell ref="C5:D6"/>
    <mergeCell ref="C7:D7"/>
    <mergeCell ref="AG87:AH87"/>
    <mergeCell ref="AG88:AH88"/>
    <mergeCell ref="AG89:AH89"/>
    <mergeCell ref="AG90:AH90"/>
    <mergeCell ref="AG91:AH91"/>
    <mergeCell ref="AG92:AH92"/>
    <mergeCell ref="AG79:AG80"/>
    <mergeCell ref="AG81:AH81"/>
    <mergeCell ref="AG82:AH82"/>
    <mergeCell ref="AG85:AH85"/>
    <mergeCell ref="AG83:AH83"/>
    <mergeCell ref="AG84:AH84"/>
    <mergeCell ref="I44:I48"/>
    <mergeCell ref="J44:J48"/>
    <mergeCell ref="AG44:AG46"/>
    <mergeCell ref="AG47:AG48"/>
    <mergeCell ref="I68:I78"/>
    <mergeCell ref="J68:J78"/>
    <mergeCell ref="AG68:AG69"/>
    <mergeCell ref="AG70:AG74"/>
    <mergeCell ref="AG75:AG78"/>
    <mergeCell ref="H54:H67"/>
    <mergeCell ref="I54:I67"/>
    <mergeCell ref="J54:J67"/>
    <mergeCell ref="B39:B79"/>
    <mergeCell ref="AH39:AI39"/>
    <mergeCell ref="H49:H53"/>
    <mergeCell ref="I49:I53"/>
    <mergeCell ref="J49:J53"/>
    <mergeCell ref="AG49:AG51"/>
    <mergeCell ref="AG52:AG56"/>
    <mergeCell ref="H44:H48"/>
    <mergeCell ref="AG57:AG62"/>
    <mergeCell ref="AG63:AG67"/>
    <mergeCell ref="H68:H78"/>
    <mergeCell ref="AM39:AP39"/>
    <mergeCell ref="D40:E40"/>
    <mergeCell ref="X40:Y40"/>
    <mergeCell ref="AL40:AL43"/>
    <mergeCell ref="H41:H43"/>
    <mergeCell ref="I41:I43"/>
    <mergeCell ref="J41:J43"/>
    <mergeCell ref="AG41:AG43"/>
    <mergeCell ref="B24:B25"/>
    <mergeCell ref="C26:D26"/>
    <mergeCell ref="B33:D37"/>
    <mergeCell ref="G33:H33"/>
    <mergeCell ref="U33:W33"/>
    <mergeCell ref="B29:D32"/>
    <mergeCell ref="F29:G32"/>
    <mergeCell ref="H29:I32"/>
    <mergeCell ref="J29:K32"/>
    <mergeCell ref="L29:M32"/>
    <mergeCell ref="N29:O32"/>
    <mergeCell ref="P29:Q32"/>
    <mergeCell ref="R29:S32"/>
    <mergeCell ref="T29:U32"/>
    <mergeCell ref="V29:W32"/>
    <mergeCell ref="E30:E31"/>
    <mergeCell ref="E2:E3"/>
    <mergeCell ref="F2:G2"/>
    <mergeCell ref="B11:B14"/>
    <mergeCell ref="C11:C14"/>
    <mergeCell ref="B15:B23"/>
    <mergeCell ref="H2:I2"/>
    <mergeCell ref="J2:K2"/>
    <mergeCell ref="B27:D28"/>
    <mergeCell ref="X2:Y2"/>
    <mergeCell ref="C4:D4"/>
    <mergeCell ref="B8:B10"/>
    <mergeCell ref="C8:D9"/>
    <mergeCell ref="C10:D10"/>
    <mergeCell ref="L2:M2"/>
    <mergeCell ref="N2:O2"/>
    <mergeCell ref="P2:Q2"/>
    <mergeCell ref="R2:S2"/>
    <mergeCell ref="T2:U2"/>
    <mergeCell ref="V2:W2"/>
    <mergeCell ref="B2:B3"/>
    <mergeCell ref="C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BCD9-4C28-C841-8CE9-BBF7B737E0AC}">
  <dimension ref="B2:T68"/>
  <sheetViews>
    <sheetView topLeftCell="A23" workbookViewId="0">
      <selection activeCell="V15" sqref="V15"/>
    </sheetView>
  </sheetViews>
  <sheetFormatPr baseColWidth="10" defaultRowHeight="16" x14ac:dyDescent="0.2"/>
  <cols>
    <col min="1" max="1" width="5.83203125" customWidth="1"/>
    <col min="2" max="2" width="5.83203125" style="1" customWidth="1"/>
    <col min="3" max="3" width="5" customWidth="1"/>
    <col min="4" max="8" width="14.1640625" customWidth="1"/>
    <col min="9" max="9" width="6.6640625" customWidth="1"/>
    <col min="10" max="20" width="15" customWidth="1"/>
  </cols>
  <sheetData>
    <row r="2" spans="2:20" x14ac:dyDescent="0.2">
      <c r="B2" s="284" t="s">
        <v>202</v>
      </c>
      <c r="C2" s="257"/>
      <c r="D2" s="257"/>
      <c r="E2" s="257"/>
      <c r="F2" s="257"/>
      <c r="G2" s="257"/>
      <c r="H2" s="257"/>
      <c r="J2" s="284" t="s">
        <v>201</v>
      </c>
      <c r="K2" s="257"/>
      <c r="L2" s="257"/>
      <c r="M2" s="257"/>
      <c r="N2" s="257"/>
      <c r="O2" s="257"/>
    </row>
    <row r="3" spans="2:20" x14ac:dyDescent="0.2">
      <c r="B3" s="259"/>
      <c r="C3" s="258"/>
      <c r="D3" s="262" t="s">
        <v>185</v>
      </c>
      <c r="E3" s="262" t="s">
        <v>186</v>
      </c>
      <c r="F3" s="262" t="s">
        <v>187</v>
      </c>
      <c r="G3" s="262" t="s">
        <v>188</v>
      </c>
      <c r="H3" s="262" t="s">
        <v>189</v>
      </c>
      <c r="J3" s="259"/>
      <c r="K3" s="262" t="s">
        <v>185</v>
      </c>
      <c r="L3" s="262" t="s">
        <v>186</v>
      </c>
      <c r="M3" s="262" t="s">
        <v>187</v>
      </c>
      <c r="N3" s="262" t="s">
        <v>188</v>
      </c>
      <c r="O3" s="262" t="s">
        <v>189</v>
      </c>
    </row>
    <row r="4" spans="2:20" x14ac:dyDescent="0.2">
      <c r="B4" s="288"/>
      <c r="C4" s="260" t="s">
        <v>190</v>
      </c>
      <c r="D4" s="289">
        <v>1.05</v>
      </c>
      <c r="E4" s="289"/>
      <c r="F4" s="289">
        <v>1.5</v>
      </c>
      <c r="G4" s="289">
        <v>1.5</v>
      </c>
      <c r="H4" s="289"/>
      <c r="J4" s="288">
        <v>1777</v>
      </c>
      <c r="K4" s="289">
        <v>1.6691666666666667</v>
      </c>
      <c r="L4" s="289">
        <v>1.21</v>
      </c>
      <c r="M4" s="289">
        <v>2.625</v>
      </c>
      <c r="N4" s="289">
        <v>2.625</v>
      </c>
      <c r="O4" s="289">
        <v>1.5860555555555556</v>
      </c>
    </row>
    <row r="5" spans="2:20" x14ac:dyDescent="0.2">
      <c r="B5" s="288"/>
      <c r="C5" s="260" t="s">
        <v>191</v>
      </c>
      <c r="D5" s="289">
        <v>1.07</v>
      </c>
      <c r="E5" s="289"/>
      <c r="F5" s="289">
        <v>1.5</v>
      </c>
      <c r="G5" s="289">
        <v>1.5</v>
      </c>
      <c r="H5" s="289"/>
      <c r="J5" s="288">
        <v>1778</v>
      </c>
      <c r="K5" s="289">
        <v>4.3991666666666669</v>
      </c>
      <c r="L5" s="289">
        <v>3.2250000000000001</v>
      </c>
      <c r="M5" s="289">
        <v>5</v>
      </c>
      <c r="N5" s="289">
        <v>5.083333333333333</v>
      </c>
      <c r="O5" s="289">
        <v>3.3704166666666673</v>
      </c>
    </row>
    <row r="6" spans="2:20" x14ac:dyDescent="0.2">
      <c r="B6" s="288"/>
      <c r="C6" s="260" t="s">
        <v>192</v>
      </c>
      <c r="D6" s="289">
        <v>1.0900000000000001</v>
      </c>
      <c r="E6" s="289"/>
      <c r="F6" s="289">
        <v>2</v>
      </c>
      <c r="G6" s="289">
        <v>2</v>
      </c>
      <c r="H6" s="289"/>
      <c r="J6" s="288">
        <v>1779</v>
      </c>
      <c r="K6" s="289">
        <v>15.090833333333336</v>
      </c>
      <c r="L6" s="289">
        <v>15.226666666666667</v>
      </c>
      <c r="M6" s="289">
        <v>21.849999999999998</v>
      </c>
      <c r="N6" s="289">
        <v>21.25</v>
      </c>
      <c r="O6" s="289">
        <v>15.0375</v>
      </c>
    </row>
    <row r="7" spans="2:20" x14ac:dyDescent="0.2">
      <c r="B7" s="288"/>
      <c r="C7" s="260" t="s">
        <v>193</v>
      </c>
      <c r="D7" s="289">
        <v>1.1200000000000001</v>
      </c>
      <c r="E7" s="289"/>
      <c r="F7" s="289">
        <v>2.5</v>
      </c>
      <c r="G7" s="289">
        <v>2.5</v>
      </c>
      <c r="H7" s="289">
        <v>1.085</v>
      </c>
      <c r="J7" s="288">
        <v>1780</v>
      </c>
      <c r="K7" s="289">
        <v>53.592000000000006</v>
      </c>
      <c r="L7" s="289">
        <v>34.9925</v>
      </c>
      <c r="M7" s="289">
        <v>63.25</v>
      </c>
      <c r="N7" s="289">
        <v>62.583333333333336</v>
      </c>
      <c r="O7" s="289">
        <v>45.994000000000007</v>
      </c>
    </row>
    <row r="8" spans="2:20" x14ac:dyDescent="0.2">
      <c r="B8" s="288"/>
      <c r="C8" s="260" t="s">
        <v>90</v>
      </c>
      <c r="D8" s="289">
        <v>1.1499999999999999</v>
      </c>
      <c r="E8" s="289"/>
      <c r="F8" s="289">
        <v>2.5</v>
      </c>
      <c r="G8" s="289">
        <v>2.5</v>
      </c>
      <c r="H8" s="289">
        <v>1.17</v>
      </c>
      <c r="J8" s="288">
        <v>1781</v>
      </c>
      <c r="K8" s="289">
        <v>88.333333333333329</v>
      </c>
      <c r="L8" s="289"/>
      <c r="M8" s="289">
        <v>132</v>
      </c>
      <c r="N8" s="289">
        <v>395.41666666666669</v>
      </c>
      <c r="O8" s="261"/>
    </row>
    <row r="9" spans="2:20" x14ac:dyDescent="0.2">
      <c r="B9" s="288">
        <v>1777</v>
      </c>
      <c r="C9" s="260" t="s">
        <v>194</v>
      </c>
      <c r="D9" s="289">
        <v>1.2</v>
      </c>
      <c r="E9" s="289"/>
      <c r="F9" s="289">
        <v>2.5</v>
      </c>
      <c r="G9" s="289">
        <v>2.5</v>
      </c>
      <c r="H9" s="289">
        <v>1.2549999999999999</v>
      </c>
    </row>
    <row r="10" spans="2:20" x14ac:dyDescent="0.2">
      <c r="B10" s="288"/>
      <c r="C10" s="260" t="s">
        <v>195</v>
      </c>
      <c r="D10" s="289">
        <v>1.25</v>
      </c>
      <c r="E10" s="289"/>
      <c r="F10" s="289">
        <v>3</v>
      </c>
      <c r="G10" s="289">
        <v>3</v>
      </c>
      <c r="H10" s="289">
        <v>1.39</v>
      </c>
      <c r="J10" s="272" t="s">
        <v>216</v>
      </c>
      <c r="K10" s="94"/>
      <c r="L10" s="94"/>
      <c r="M10" s="94"/>
      <c r="N10" s="94"/>
      <c r="O10" s="94"/>
      <c r="P10" s="94"/>
      <c r="Q10" s="94"/>
      <c r="R10" s="94"/>
      <c r="S10" s="94"/>
      <c r="T10" s="95"/>
    </row>
    <row r="11" spans="2:20" x14ac:dyDescent="0.2">
      <c r="B11" s="288"/>
      <c r="C11" s="260" t="s">
        <v>196</v>
      </c>
      <c r="D11" s="289">
        <v>1.5</v>
      </c>
      <c r="E11" s="289"/>
      <c r="F11" s="289">
        <v>3</v>
      </c>
      <c r="G11" s="289">
        <v>3</v>
      </c>
      <c r="H11" s="289">
        <v>1.5249999999999999</v>
      </c>
      <c r="J11" s="281" t="s">
        <v>66</v>
      </c>
      <c r="K11" s="104">
        <v>1775</v>
      </c>
      <c r="L11" s="100">
        <v>1776</v>
      </c>
      <c r="M11" s="104">
        <v>1777</v>
      </c>
      <c r="N11" s="100">
        <v>1778</v>
      </c>
      <c r="O11" s="104">
        <v>1779</v>
      </c>
      <c r="P11" s="100">
        <v>1780</v>
      </c>
      <c r="Q11" s="104">
        <v>1781</v>
      </c>
      <c r="R11" s="100">
        <v>1782</v>
      </c>
      <c r="S11" s="104">
        <v>1783</v>
      </c>
      <c r="T11" s="100" t="s">
        <v>165</v>
      </c>
    </row>
    <row r="12" spans="2:20" x14ac:dyDescent="0.2">
      <c r="B12" s="288"/>
      <c r="C12" s="260" t="s">
        <v>197</v>
      </c>
      <c r="D12" s="289">
        <v>1.75</v>
      </c>
      <c r="E12" s="289"/>
      <c r="F12" s="289">
        <v>3</v>
      </c>
      <c r="G12" s="289">
        <v>3</v>
      </c>
      <c r="H12" s="289">
        <v>1.66</v>
      </c>
      <c r="J12" s="273" t="s">
        <v>72</v>
      </c>
      <c r="K12" s="271">
        <v>133500</v>
      </c>
      <c r="L12" s="279">
        <v>142227</v>
      </c>
      <c r="M12" s="271">
        <v>166667</v>
      </c>
      <c r="N12" s="279">
        <v>0</v>
      </c>
      <c r="O12" s="271">
        <v>0</v>
      </c>
      <c r="P12" s="279">
        <v>0</v>
      </c>
      <c r="Q12" s="271">
        <v>280000</v>
      </c>
      <c r="R12" s="279">
        <v>0</v>
      </c>
      <c r="S12" s="271">
        <v>0</v>
      </c>
      <c r="T12" s="118">
        <f>SUM(K12:S12)</f>
        <v>722394</v>
      </c>
    </row>
    <row r="13" spans="2:20" x14ac:dyDescent="0.2">
      <c r="B13" s="288"/>
      <c r="C13" s="260" t="s">
        <v>198</v>
      </c>
      <c r="D13" s="289">
        <v>2.75</v>
      </c>
      <c r="E13" s="289">
        <v>1.0900000000000001</v>
      </c>
      <c r="F13" s="289">
        <v>3</v>
      </c>
      <c r="G13" s="289">
        <v>3</v>
      </c>
      <c r="H13" s="289">
        <v>1.86</v>
      </c>
      <c r="J13" s="274" t="s">
        <v>78</v>
      </c>
      <c r="K13" s="271">
        <v>1016667</v>
      </c>
      <c r="L13" s="279">
        <v>2838140</v>
      </c>
      <c r="M13" s="271">
        <v>1666667</v>
      </c>
      <c r="N13" s="279">
        <v>743333</v>
      </c>
      <c r="O13" s="271">
        <v>1666733</v>
      </c>
      <c r="P13" s="279">
        <v>31699433</v>
      </c>
      <c r="Q13" s="271">
        <v>4370000</v>
      </c>
      <c r="R13" s="279">
        <v>0</v>
      </c>
      <c r="S13" s="271">
        <v>1000000</v>
      </c>
      <c r="T13" s="130">
        <f t="shared" ref="T13:T24" si="0">SUM(K13:S13)</f>
        <v>45000973</v>
      </c>
    </row>
    <row r="14" spans="2:20" x14ac:dyDescent="0.2">
      <c r="B14" s="288"/>
      <c r="C14" s="260" t="s">
        <v>199</v>
      </c>
      <c r="D14" s="289">
        <v>3</v>
      </c>
      <c r="E14" s="289">
        <v>1.21</v>
      </c>
      <c r="F14" s="289">
        <v>3</v>
      </c>
      <c r="G14" s="289">
        <v>3</v>
      </c>
      <c r="H14" s="289">
        <v>2.06</v>
      </c>
      <c r="J14" s="274" t="s">
        <v>82</v>
      </c>
      <c r="K14" s="271">
        <v>200000</v>
      </c>
      <c r="L14" s="279">
        <v>433337</v>
      </c>
      <c r="M14" s="271">
        <v>181667</v>
      </c>
      <c r="N14" s="279">
        <v>66667</v>
      </c>
      <c r="O14" s="271">
        <v>200000</v>
      </c>
      <c r="P14" s="279">
        <v>196666</v>
      </c>
      <c r="Q14" s="271">
        <v>0</v>
      </c>
      <c r="R14" s="279">
        <v>0</v>
      </c>
      <c r="S14" s="271">
        <v>0</v>
      </c>
      <c r="T14" s="130">
        <f t="shared" si="0"/>
        <v>1278337</v>
      </c>
    </row>
    <row r="15" spans="2:20" x14ac:dyDescent="0.2">
      <c r="B15" s="288"/>
      <c r="C15" s="260" t="s">
        <v>200</v>
      </c>
      <c r="D15" s="289">
        <v>3.1</v>
      </c>
      <c r="E15" s="289">
        <v>1.33</v>
      </c>
      <c r="F15" s="289">
        <v>4</v>
      </c>
      <c r="G15" s="289">
        <v>4</v>
      </c>
      <c r="H15" s="289">
        <v>2.2694999999999999</v>
      </c>
      <c r="J15" s="274" t="s">
        <v>87</v>
      </c>
      <c r="K15" s="271">
        <v>500000</v>
      </c>
      <c r="L15" s="279">
        <v>633333</v>
      </c>
      <c r="M15" s="271">
        <v>257500</v>
      </c>
      <c r="N15" s="279">
        <v>1116667</v>
      </c>
      <c r="O15" s="271">
        <v>163333</v>
      </c>
      <c r="P15" s="279">
        <v>1400000</v>
      </c>
      <c r="Q15" s="271">
        <v>0</v>
      </c>
      <c r="R15" s="279">
        <v>0</v>
      </c>
      <c r="S15" s="271">
        <v>0</v>
      </c>
      <c r="T15" s="130">
        <f t="shared" si="0"/>
        <v>4070833</v>
      </c>
    </row>
    <row r="16" spans="2:20" x14ac:dyDescent="0.2">
      <c r="B16" s="286"/>
      <c r="C16" s="257"/>
      <c r="D16" s="287">
        <f>AVERAGE(D4:D15)</f>
        <v>1.6691666666666667</v>
      </c>
      <c r="E16" s="287">
        <f t="shared" ref="E16:H16" si="1">AVERAGE(E4:E15)</f>
        <v>1.21</v>
      </c>
      <c r="F16" s="287">
        <f t="shared" si="1"/>
        <v>2.625</v>
      </c>
      <c r="G16" s="287">
        <f t="shared" si="1"/>
        <v>2.625</v>
      </c>
      <c r="H16" s="287">
        <f t="shared" si="1"/>
        <v>1.5860555555555556</v>
      </c>
      <c r="J16" s="274" t="s">
        <v>96</v>
      </c>
      <c r="K16" s="271">
        <v>112500</v>
      </c>
      <c r="L16" s="279">
        <v>638250</v>
      </c>
      <c r="M16" s="271">
        <v>0</v>
      </c>
      <c r="N16" s="279">
        <v>0</v>
      </c>
      <c r="O16" s="271">
        <v>0</v>
      </c>
      <c r="P16" s="279">
        <v>487000</v>
      </c>
      <c r="Q16" s="271">
        <v>0</v>
      </c>
      <c r="R16" s="279">
        <v>0</v>
      </c>
      <c r="S16" s="271">
        <v>0</v>
      </c>
      <c r="T16" s="130">
        <f t="shared" si="0"/>
        <v>1237750</v>
      </c>
    </row>
    <row r="17" spans="2:20" x14ac:dyDescent="0.2">
      <c r="B17" s="288"/>
      <c r="C17" s="260" t="s">
        <v>190</v>
      </c>
      <c r="D17" s="289">
        <v>3.25</v>
      </c>
      <c r="E17" s="289">
        <v>1.46</v>
      </c>
      <c r="F17" s="289">
        <v>4</v>
      </c>
      <c r="G17" s="289">
        <v>4</v>
      </c>
      <c r="H17" s="289">
        <v>2.2149999999999999</v>
      </c>
      <c r="J17" s="274" t="s">
        <v>112</v>
      </c>
      <c r="K17" s="271">
        <v>346667</v>
      </c>
      <c r="L17" s="279">
        <v>133333</v>
      </c>
      <c r="M17" s="271">
        <v>0</v>
      </c>
      <c r="N17" s="279">
        <v>0</v>
      </c>
      <c r="O17" s="271">
        <v>0</v>
      </c>
      <c r="P17" s="279">
        <v>0</v>
      </c>
      <c r="Q17" s="271">
        <v>80000</v>
      </c>
      <c r="R17" s="279">
        <v>0</v>
      </c>
      <c r="S17" s="271">
        <v>83357</v>
      </c>
      <c r="T17" s="130">
        <f t="shared" si="0"/>
        <v>643357</v>
      </c>
    </row>
    <row r="18" spans="2:20" x14ac:dyDescent="0.2">
      <c r="B18" s="288"/>
      <c r="C18" s="260" t="s">
        <v>191</v>
      </c>
      <c r="D18" s="289">
        <v>3.5</v>
      </c>
      <c r="E18" s="289">
        <v>1.6</v>
      </c>
      <c r="F18" s="289">
        <v>5</v>
      </c>
      <c r="G18" s="289">
        <v>5</v>
      </c>
      <c r="H18" s="289">
        <v>2.1150000000000002</v>
      </c>
      <c r="J18" s="274" t="s">
        <v>126</v>
      </c>
      <c r="K18" s="271">
        <v>432000</v>
      </c>
      <c r="L18" s="279">
        <v>226667</v>
      </c>
      <c r="M18" s="271">
        <v>533333</v>
      </c>
      <c r="N18" s="279">
        <v>0</v>
      </c>
      <c r="O18" s="271">
        <v>0</v>
      </c>
      <c r="P18" s="279">
        <v>1516667</v>
      </c>
      <c r="Q18" s="271">
        <v>1333333</v>
      </c>
      <c r="R18" s="279">
        <v>0</v>
      </c>
      <c r="S18" s="271">
        <v>300000</v>
      </c>
      <c r="T18" s="130">
        <f t="shared" si="0"/>
        <v>4342000</v>
      </c>
    </row>
    <row r="19" spans="2:20" x14ac:dyDescent="0.2">
      <c r="B19" s="288"/>
      <c r="C19" s="260" t="s">
        <v>192</v>
      </c>
      <c r="D19" s="289">
        <v>3.75</v>
      </c>
      <c r="E19" s="289">
        <v>1.75</v>
      </c>
      <c r="F19" s="289">
        <v>5</v>
      </c>
      <c r="G19" s="289">
        <v>5</v>
      </c>
      <c r="H19" s="289">
        <v>2.6749999999999998</v>
      </c>
      <c r="J19" s="274" t="s">
        <v>137</v>
      </c>
      <c r="K19" s="271">
        <v>80000</v>
      </c>
      <c r="L19" s="279">
        <v>0</v>
      </c>
      <c r="M19" s="271">
        <v>66667</v>
      </c>
      <c r="N19" s="279">
        <v>0</v>
      </c>
      <c r="O19" s="271">
        <v>0</v>
      </c>
      <c r="P19" s="279">
        <v>0</v>
      </c>
      <c r="Q19" s="271">
        <v>113333</v>
      </c>
      <c r="R19" s="279">
        <v>0</v>
      </c>
      <c r="S19" s="271">
        <v>0</v>
      </c>
      <c r="T19" s="130">
        <f t="shared" si="0"/>
        <v>260000</v>
      </c>
    </row>
    <row r="20" spans="2:20" x14ac:dyDescent="0.2">
      <c r="B20" s="288"/>
      <c r="C20" s="260" t="s">
        <v>193</v>
      </c>
      <c r="D20" s="289">
        <v>4</v>
      </c>
      <c r="E20" s="289">
        <v>2.0299999999999998</v>
      </c>
      <c r="F20" s="289">
        <v>6</v>
      </c>
      <c r="G20" s="289">
        <v>5</v>
      </c>
      <c r="H20" s="289">
        <v>3.17</v>
      </c>
      <c r="J20" s="274" t="s">
        <v>142</v>
      </c>
      <c r="K20" s="271">
        <v>266667</v>
      </c>
      <c r="L20" s="279">
        <v>1070222</v>
      </c>
      <c r="M20" s="271">
        <v>0</v>
      </c>
      <c r="N20" s="279">
        <v>0</v>
      </c>
      <c r="O20" s="271">
        <v>0</v>
      </c>
      <c r="P20" s="279">
        <v>80000</v>
      </c>
      <c r="Q20" s="271">
        <v>533333</v>
      </c>
      <c r="R20" s="279">
        <v>0</v>
      </c>
      <c r="S20" s="271">
        <v>0</v>
      </c>
      <c r="T20" s="130">
        <f t="shared" si="0"/>
        <v>1950222</v>
      </c>
    </row>
    <row r="21" spans="2:20" x14ac:dyDescent="0.2">
      <c r="B21" s="288"/>
      <c r="C21" s="260" t="s">
        <v>90</v>
      </c>
      <c r="D21" s="289">
        <v>4</v>
      </c>
      <c r="E21" s="289">
        <v>2.2999999999999998</v>
      </c>
      <c r="F21" s="289">
        <v>5</v>
      </c>
      <c r="G21" s="289">
        <v>5</v>
      </c>
      <c r="H21" s="289">
        <v>3.2850000000000001</v>
      </c>
      <c r="J21" s="274" t="s">
        <v>148</v>
      </c>
      <c r="K21" s="271">
        <v>1166667</v>
      </c>
      <c r="L21" s="279">
        <v>1666667</v>
      </c>
      <c r="M21" s="271">
        <v>2700000</v>
      </c>
      <c r="N21" s="279">
        <v>2700000</v>
      </c>
      <c r="O21" s="271">
        <v>3333333</v>
      </c>
      <c r="P21" s="279">
        <v>28333327</v>
      </c>
      <c r="Q21" s="271">
        <v>116666667</v>
      </c>
      <c r="R21" s="279">
        <v>0</v>
      </c>
      <c r="S21" s="271">
        <v>0</v>
      </c>
      <c r="T21" s="130">
        <f t="shared" si="0"/>
        <v>156566661</v>
      </c>
    </row>
    <row r="22" spans="2:20" x14ac:dyDescent="0.2">
      <c r="B22" s="288">
        <v>1778</v>
      </c>
      <c r="C22" s="260" t="s">
        <v>194</v>
      </c>
      <c r="D22" s="289">
        <v>4</v>
      </c>
      <c r="E22" s="289">
        <v>2.65</v>
      </c>
      <c r="F22" s="289">
        <v>4</v>
      </c>
      <c r="G22" s="289">
        <v>5</v>
      </c>
      <c r="H22" s="289">
        <v>3.4750000000000001</v>
      </c>
      <c r="J22" s="274" t="s">
        <v>153</v>
      </c>
      <c r="K22" s="271">
        <v>125000</v>
      </c>
      <c r="L22" s="279">
        <v>1250000</v>
      </c>
      <c r="M22" s="271">
        <v>0</v>
      </c>
      <c r="N22" s="279">
        <v>2125000</v>
      </c>
      <c r="O22" s="271">
        <v>1250000</v>
      </c>
      <c r="P22" s="279">
        <v>3100000</v>
      </c>
      <c r="Q22" s="271">
        <v>0</v>
      </c>
      <c r="R22" s="279">
        <v>0</v>
      </c>
      <c r="S22" s="271">
        <v>250000</v>
      </c>
      <c r="T22" s="130">
        <f t="shared" si="0"/>
        <v>8100000</v>
      </c>
    </row>
    <row r="23" spans="2:20" x14ac:dyDescent="0.2">
      <c r="B23" s="288"/>
      <c r="C23" s="260" t="s">
        <v>195</v>
      </c>
      <c r="D23" s="289">
        <v>4.25</v>
      </c>
      <c r="E23" s="289">
        <v>3.03</v>
      </c>
      <c r="F23" s="289">
        <v>4</v>
      </c>
      <c r="G23" s="289">
        <v>5</v>
      </c>
      <c r="H23" s="289">
        <v>3.5449999999999999</v>
      </c>
      <c r="J23" s="274" t="s">
        <v>166</v>
      </c>
      <c r="K23" s="271">
        <v>320000</v>
      </c>
      <c r="L23" s="279">
        <v>4295348</v>
      </c>
      <c r="M23" s="271">
        <v>4000000</v>
      </c>
      <c r="N23" s="279">
        <v>1766667</v>
      </c>
      <c r="O23" s="271">
        <v>11000000</v>
      </c>
      <c r="P23" s="279">
        <v>0</v>
      </c>
      <c r="Q23" s="271">
        <v>0</v>
      </c>
      <c r="R23" s="279">
        <v>0</v>
      </c>
      <c r="S23" s="271">
        <v>0</v>
      </c>
      <c r="T23" s="130">
        <f t="shared" si="0"/>
        <v>21382015</v>
      </c>
    </row>
    <row r="24" spans="2:20" x14ac:dyDescent="0.2">
      <c r="B24" s="288"/>
      <c r="C24" s="260" t="s">
        <v>196</v>
      </c>
      <c r="D24" s="289">
        <v>4.5</v>
      </c>
      <c r="E24" s="289">
        <v>3.48</v>
      </c>
      <c r="F24" s="289">
        <v>5</v>
      </c>
      <c r="G24" s="289">
        <v>5</v>
      </c>
      <c r="H24" s="289">
        <v>3.6150000000000002</v>
      </c>
      <c r="J24" s="274" t="s">
        <v>167</v>
      </c>
      <c r="K24" s="271">
        <v>40000</v>
      </c>
      <c r="L24" s="279">
        <v>0</v>
      </c>
      <c r="M24" s="271">
        <v>0</v>
      </c>
      <c r="N24" s="279">
        <v>600000</v>
      </c>
      <c r="O24" s="271">
        <v>0</v>
      </c>
      <c r="P24" s="279">
        <v>0</v>
      </c>
      <c r="Q24" s="271">
        <v>0</v>
      </c>
      <c r="R24" s="279">
        <v>172400</v>
      </c>
      <c r="S24" s="271">
        <v>0</v>
      </c>
      <c r="T24" s="130">
        <f t="shared" si="0"/>
        <v>812400</v>
      </c>
    </row>
    <row r="25" spans="2:20" x14ac:dyDescent="0.2">
      <c r="B25" s="288"/>
      <c r="C25" s="260" t="s">
        <v>197</v>
      </c>
      <c r="D25" s="289">
        <v>4.75</v>
      </c>
      <c r="E25" s="289">
        <v>4</v>
      </c>
      <c r="F25" s="289">
        <v>5</v>
      </c>
      <c r="G25" s="289">
        <v>5</v>
      </c>
      <c r="H25" s="289">
        <v>3.8050000000000002</v>
      </c>
      <c r="J25" s="206" t="s">
        <v>168</v>
      </c>
      <c r="K25" s="326">
        <f>SUM(K12:K24)</f>
        <v>4739668</v>
      </c>
      <c r="L25" s="327">
        <f t="shared" ref="L25:S25" si="2">SUM(L12:L24)</f>
        <v>13327524</v>
      </c>
      <c r="M25" s="328">
        <f t="shared" si="2"/>
        <v>9572501</v>
      </c>
      <c r="N25" s="327">
        <f t="shared" si="2"/>
        <v>9118334</v>
      </c>
      <c r="O25" s="328">
        <f t="shared" si="2"/>
        <v>17613399</v>
      </c>
      <c r="P25" s="327">
        <f t="shared" si="2"/>
        <v>66813093</v>
      </c>
      <c r="Q25" s="328">
        <f t="shared" si="2"/>
        <v>123376666</v>
      </c>
      <c r="R25" s="327">
        <f t="shared" si="2"/>
        <v>172400</v>
      </c>
      <c r="S25" s="329">
        <f t="shared" si="2"/>
        <v>1633357</v>
      </c>
      <c r="T25" s="301">
        <f>SUM(T12:T24)</f>
        <v>246366942</v>
      </c>
    </row>
    <row r="26" spans="2:20" x14ac:dyDescent="0.2">
      <c r="B26" s="288"/>
      <c r="C26" s="260" t="s">
        <v>198</v>
      </c>
      <c r="D26" s="289">
        <v>5</v>
      </c>
      <c r="E26" s="289">
        <v>4.6399999999999997</v>
      </c>
      <c r="F26" s="289">
        <v>5</v>
      </c>
      <c r="G26" s="289">
        <v>5</v>
      </c>
      <c r="H26" s="289">
        <v>1.05</v>
      </c>
      <c r="J26" s="293"/>
      <c r="K26" s="294"/>
      <c r="L26" s="294"/>
      <c r="M26" s="294"/>
      <c r="N26" s="294"/>
      <c r="O26" s="294"/>
      <c r="P26" s="294"/>
      <c r="Q26" s="294"/>
      <c r="R26" s="294"/>
      <c r="S26" s="294"/>
      <c r="T26" s="294"/>
    </row>
    <row r="27" spans="2:20" x14ac:dyDescent="0.2">
      <c r="B27" s="288"/>
      <c r="C27" s="260" t="s">
        <v>199</v>
      </c>
      <c r="D27" s="289">
        <v>5.45</v>
      </c>
      <c r="E27" s="289">
        <v>5.45</v>
      </c>
      <c r="F27" s="289">
        <v>6</v>
      </c>
      <c r="G27" s="289">
        <v>6</v>
      </c>
      <c r="H27" s="289">
        <v>5.2050000000000001</v>
      </c>
      <c r="J27" s="272" t="s">
        <v>218</v>
      </c>
      <c r="K27" s="94"/>
      <c r="L27" s="94"/>
      <c r="M27" s="94"/>
      <c r="N27" s="94"/>
      <c r="O27" s="94"/>
      <c r="P27" s="94"/>
      <c r="Q27" s="94"/>
      <c r="R27" s="94"/>
      <c r="S27" s="94"/>
      <c r="T27" s="95"/>
    </row>
    <row r="28" spans="2:20" x14ac:dyDescent="0.2">
      <c r="B28" s="288"/>
      <c r="C28" s="260" t="s">
        <v>200</v>
      </c>
      <c r="D28" s="289">
        <v>6.34</v>
      </c>
      <c r="E28" s="289">
        <v>6.31</v>
      </c>
      <c r="F28" s="289">
        <v>6</v>
      </c>
      <c r="G28" s="289">
        <v>6</v>
      </c>
      <c r="H28" s="289">
        <v>6.29</v>
      </c>
      <c r="J28" s="281" t="s">
        <v>66</v>
      </c>
      <c r="K28" s="104">
        <v>1775</v>
      </c>
      <c r="L28" s="100">
        <v>1776</v>
      </c>
      <c r="M28" s="104">
        <v>1777</v>
      </c>
      <c r="N28" s="100">
        <v>1778</v>
      </c>
      <c r="O28" s="104">
        <v>1779</v>
      </c>
      <c r="P28" s="100">
        <v>1780</v>
      </c>
      <c r="Q28" s="104">
        <v>1781</v>
      </c>
      <c r="R28" s="100">
        <v>1782</v>
      </c>
      <c r="S28" s="100">
        <v>1783</v>
      </c>
      <c r="T28" s="100"/>
    </row>
    <row r="29" spans="2:20" x14ac:dyDescent="0.2">
      <c r="B29" s="286"/>
      <c r="C29" s="257"/>
      <c r="D29" s="287">
        <f>AVERAGE(D17:D28)</f>
        <v>4.3991666666666669</v>
      </c>
      <c r="E29" s="287">
        <f t="shared" ref="E29:H29" si="3">AVERAGE(E17:E28)</f>
        <v>3.2250000000000001</v>
      </c>
      <c r="F29" s="287">
        <f t="shared" si="3"/>
        <v>5</v>
      </c>
      <c r="G29" s="287">
        <f t="shared" si="3"/>
        <v>5.083333333333333</v>
      </c>
      <c r="H29" s="287">
        <f t="shared" si="3"/>
        <v>3.3704166666666673</v>
      </c>
      <c r="J29" s="273" t="s">
        <v>72</v>
      </c>
      <c r="K29" s="311"/>
      <c r="L29" s="317"/>
      <c r="M29" s="312">
        <v>1.6691666666666667</v>
      </c>
      <c r="N29" s="320">
        <v>4.3991666666666669</v>
      </c>
      <c r="O29" s="312">
        <v>15.090833333333336</v>
      </c>
      <c r="P29" s="320">
        <v>53.592000000000006</v>
      </c>
      <c r="Q29" s="312">
        <v>88.333333333333329</v>
      </c>
      <c r="R29" s="320">
        <v>88.333333333333329</v>
      </c>
      <c r="S29" s="320">
        <v>88.333333333333329</v>
      </c>
      <c r="T29" s="146"/>
    </row>
    <row r="30" spans="2:20" x14ac:dyDescent="0.2">
      <c r="B30" s="288"/>
      <c r="C30" s="260" t="s">
        <v>190</v>
      </c>
      <c r="D30" s="289">
        <v>7.42</v>
      </c>
      <c r="E30" s="289">
        <v>7.42</v>
      </c>
      <c r="F30" s="289">
        <v>8</v>
      </c>
      <c r="G30" s="289">
        <v>8</v>
      </c>
      <c r="H30" s="289">
        <v>7.61</v>
      </c>
      <c r="J30" s="274" t="s">
        <v>78</v>
      </c>
      <c r="K30" s="297"/>
      <c r="L30" s="318"/>
      <c r="M30" s="289">
        <v>1.6691666666666667</v>
      </c>
      <c r="N30" s="303">
        <v>4.3991666666666669</v>
      </c>
      <c r="O30" s="289">
        <v>15.090833333333336</v>
      </c>
      <c r="P30" s="303">
        <v>53.592000000000006</v>
      </c>
      <c r="Q30" s="289">
        <v>88.333333333333329</v>
      </c>
      <c r="R30" s="303">
        <v>88.333333333333329</v>
      </c>
      <c r="S30" s="303">
        <v>88.333333333333329</v>
      </c>
      <c r="T30" s="180"/>
    </row>
    <row r="31" spans="2:20" x14ac:dyDescent="0.2">
      <c r="B31" s="288"/>
      <c r="C31" s="260" t="s">
        <v>191</v>
      </c>
      <c r="D31" s="289">
        <v>8.68</v>
      </c>
      <c r="E31" s="289">
        <v>8.86</v>
      </c>
      <c r="F31" s="289">
        <v>10</v>
      </c>
      <c r="G31" s="289">
        <v>10</v>
      </c>
      <c r="H31" s="289">
        <v>8.32</v>
      </c>
      <c r="J31" s="274" t="s">
        <v>82</v>
      </c>
      <c r="K31" s="297"/>
      <c r="L31" s="318"/>
      <c r="M31" s="289">
        <v>1.6691666666666667</v>
      </c>
      <c r="N31" s="303">
        <v>4.3991666666666669</v>
      </c>
      <c r="O31" s="289">
        <v>15.090833333333336</v>
      </c>
      <c r="P31" s="303">
        <v>53.592000000000006</v>
      </c>
      <c r="Q31" s="289">
        <v>88.333333333333329</v>
      </c>
      <c r="R31" s="303">
        <v>88.333333333333329</v>
      </c>
      <c r="S31" s="303">
        <v>88.333333333333329</v>
      </c>
      <c r="T31" s="180"/>
    </row>
    <row r="32" spans="2:20" x14ac:dyDescent="0.2">
      <c r="B32" s="288"/>
      <c r="C32" s="260" t="s">
        <v>192</v>
      </c>
      <c r="D32" s="289">
        <v>10</v>
      </c>
      <c r="E32" s="289">
        <v>10</v>
      </c>
      <c r="F32" s="289">
        <v>10.5</v>
      </c>
      <c r="G32" s="289">
        <v>10</v>
      </c>
      <c r="H32" s="289">
        <v>8.9350000000000005</v>
      </c>
      <c r="J32" s="274" t="s">
        <v>87</v>
      </c>
      <c r="K32" s="297"/>
      <c r="L32" s="318"/>
      <c r="M32" s="289">
        <v>1.6691666666666667</v>
      </c>
      <c r="N32" s="303">
        <v>4.3991666666666669</v>
      </c>
      <c r="O32" s="289">
        <v>15.090833333333336</v>
      </c>
      <c r="P32" s="303">
        <v>53.592000000000006</v>
      </c>
      <c r="Q32" s="289">
        <v>88.333333333333329</v>
      </c>
      <c r="R32" s="303">
        <v>88.333333333333329</v>
      </c>
      <c r="S32" s="303">
        <v>88.333333333333329</v>
      </c>
      <c r="T32" s="180"/>
    </row>
    <row r="33" spans="2:20" x14ac:dyDescent="0.2">
      <c r="B33" s="288"/>
      <c r="C33" s="260" t="s">
        <v>193</v>
      </c>
      <c r="D33" s="289">
        <v>11.04</v>
      </c>
      <c r="E33" s="289">
        <v>11.04</v>
      </c>
      <c r="F33" s="289">
        <v>17</v>
      </c>
      <c r="G33" s="289">
        <v>16</v>
      </c>
      <c r="H33" s="289">
        <v>9.6649999999999991</v>
      </c>
      <c r="J33" s="274" t="s">
        <v>96</v>
      </c>
      <c r="K33" s="297"/>
      <c r="L33" s="318"/>
      <c r="M33" s="289">
        <v>1.21</v>
      </c>
      <c r="N33" s="303">
        <v>3.2250000000000001</v>
      </c>
      <c r="O33" s="289">
        <v>15.226666666666667</v>
      </c>
      <c r="P33" s="303">
        <v>34.9925</v>
      </c>
      <c r="Q33" s="289">
        <v>88.333333333333329</v>
      </c>
      <c r="R33" s="303">
        <v>88.333333333333329</v>
      </c>
      <c r="S33" s="303">
        <v>88.333333333333329</v>
      </c>
      <c r="T33" s="180"/>
    </row>
    <row r="34" spans="2:20" x14ac:dyDescent="0.2">
      <c r="B34" s="288"/>
      <c r="C34" s="260" t="s">
        <v>90</v>
      </c>
      <c r="D34" s="289">
        <v>12.15</v>
      </c>
      <c r="E34" s="289">
        <v>12.19</v>
      </c>
      <c r="F34" s="289">
        <v>24</v>
      </c>
      <c r="G34" s="289">
        <v>20</v>
      </c>
      <c r="H34" s="289">
        <v>8.32</v>
      </c>
      <c r="J34" s="274" t="s">
        <v>112</v>
      </c>
      <c r="K34" s="297"/>
      <c r="L34" s="318"/>
      <c r="M34" s="289">
        <v>2.625</v>
      </c>
      <c r="N34" s="303">
        <v>5</v>
      </c>
      <c r="O34" s="289">
        <v>21.849999999999998</v>
      </c>
      <c r="P34" s="303">
        <v>63.25</v>
      </c>
      <c r="Q34" s="289">
        <v>132</v>
      </c>
      <c r="R34" s="303">
        <v>132</v>
      </c>
      <c r="S34" s="303">
        <v>132</v>
      </c>
      <c r="T34" s="180"/>
    </row>
    <row r="35" spans="2:20" x14ac:dyDescent="0.2">
      <c r="B35" s="288">
        <v>1779</v>
      </c>
      <c r="C35" s="260" t="s">
        <v>194</v>
      </c>
      <c r="D35" s="289">
        <v>13.42</v>
      </c>
      <c r="E35" s="289">
        <v>13.44</v>
      </c>
      <c r="F35" s="289">
        <v>20</v>
      </c>
      <c r="G35" s="289">
        <v>20</v>
      </c>
      <c r="H35" s="289">
        <v>11.77</v>
      </c>
      <c r="J35" s="274" t="s">
        <v>126</v>
      </c>
      <c r="K35" s="291"/>
      <c r="L35" s="292"/>
      <c r="M35" s="289">
        <v>2.625</v>
      </c>
      <c r="N35" s="303">
        <v>5</v>
      </c>
      <c r="O35" s="289">
        <v>21.849999999999998</v>
      </c>
      <c r="P35" s="303">
        <v>63.25</v>
      </c>
      <c r="Q35" s="289">
        <v>132</v>
      </c>
      <c r="R35" s="303">
        <v>132</v>
      </c>
      <c r="S35" s="303">
        <v>132</v>
      </c>
      <c r="T35" s="180"/>
    </row>
    <row r="36" spans="2:20" x14ac:dyDescent="0.2">
      <c r="B36" s="288"/>
      <c r="C36" s="260" t="s">
        <v>195</v>
      </c>
      <c r="D36" s="289">
        <v>14.77</v>
      </c>
      <c r="E36" s="289">
        <v>14.86</v>
      </c>
      <c r="F36" s="289">
        <v>19</v>
      </c>
      <c r="G36" s="289">
        <v>21</v>
      </c>
      <c r="H36" s="289">
        <v>14.574999999999999</v>
      </c>
      <c r="J36" s="274" t="s">
        <v>137</v>
      </c>
      <c r="K36" s="291"/>
      <c r="L36" s="292"/>
      <c r="M36" s="289">
        <v>2.625</v>
      </c>
      <c r="N36" s="303">
        <v>5</v>
      </c>
      <c r="O36" s="289">
        <v>21.849999999999998</v>
      </c>
      <c r="P36" s="303">
        <v>63.25</v>
      </c>
      <c r="Q36" s="289">
        <v>132</v>
      </c>
      <c r="R36" s="303">
        <v>132</v>
      </c>
      <c r="S36" s="303">
        <v>132</v>
      </c>
      <c r="T36" s="180"/>
    </row>
    <row r="37" spans="2:20" x14ac:dyDescent="0.2">
      <c r="B37" s="288"/>
      <c r="C37" s="260" t="s">
        <v>196</v>
      </c>
      <c r="D37" s="289">
        <v>16.3</v>
      </c>
      <c r="E37" s="289">
        <v>16.309999999999999</v>
      </c>
      <c r="F37" s="289">
        <v>20</v>
      </c>
      <c r="G37" s="289">
        <v>22</v>
      </c>
      <c r="H37" s="289">
        <v>16.375</v>
      </c>
      <c r="J37" s="274" t="s">
        <v>142</v>
      </c>
      <c r="K37" s="291"/>
      <c r="L37" s="292"/>
      <c r="M37" s="289">
        <v>2.625</v>
      </c>
      <c r="N37" s="303">
        <v>5</v>
      </c>
      <c r="O37" s="289">
        <v>21.849999999999998</v>
      </c>
      <c r="P37" s="303">
        <v>63.25</v>
      </c>
      <c r="Q37" s="289">
        <v>132</v>
      </c>
      <c r="R37" s="303">
        <v>132</v>
      </c>
      <c r="S37" s="303">
        <v>132</v>
      </c>
      <c r="T37" s="180"/>
    </row>
    <row r="38" spans="2:20" x14ac:dyDescent="0.2">
      <c r="B38" s="288"/>
      <c r="C38" s="260" t="s">
        <v>197</v>
      </c>
      <c r="D38" s="289">
        <v>18</v>
      </c>
      <c r="E38" s="289">
        <v>18.899999999999999</v>
      </c>
      <c r="F38" s="289">
        <v>24</v>
      </c>
      <c r="G38" s="289">
        <v>24</v>
      </c>
      <c r="H38" s="289">
        <v>16.18</v>
      </c>
      <c r="J38" s="274" t="s">
        <v>148</v>
      </c>
      <c r="K38" s="291"/>
      <c r="L38" s="292"/>
      <c r="M38" s="289">
        <v>2.625</v>
      </c>
      <c r="N38" s="303">
        <v>5.083333333333333</v>
      </c>
      <c r="O38" s="289">
        <v>21.25</v>
      </c>
      <c r="P38" s="303">
        <v>62.583333333333336</v>
      </c>
      <c r="Q38" s="289">
        <v>395.41666666666669</v>
      </c>
      <c r="R38" s="303">
        <v>395.41666666666669</v>
      </c>
      <c r="S38" s="303">
        <v>395.41666666666669</v>
      </c>
      <c r="T38" s="180"/>
    </row>
    <row r="39" spans="2:20" x14ac:dyDescent="0.2">
      <c r="B39" s="288"/>
      <c r="C39" s="260" t="s">
        <v>198</v>
      </c>
      <c r="D39" s="289">
        <v>20.3</v>
      </c>
      <c r="E39" s="289">
        <v>20.32</v>
      </c>
      <c r="F39" s="289">
        <v>30</v>
      </c>
      <c r="G39" s="289">
        <v>28</v>
      </c>
      <c r="H39" s="289">
        <v>20.405000000000001</v>
      </c>
      <c r="J39" s="274" t="s">
        <v>153</v>
      </c>
      <c r="K39" s="291"/>
      <c r="L39" s="292"/>
      <c r="M39" s="289">
        <v>1.5860555555555556</v>
      </c>
      <c r="N39" s="303">
        <v>3.3704166666666673</v>
      </c>
      <c r="O39" s="289">
        <v>15.0375</v>
      </c>
      <c r="P39" s="303">
        <v>45.994000000000007</v>
      </c>
      <c r="Q39" s="302">
        <v>266.40441406821498</v>
      </c>
      <c r="R39" s="322">
        <v>266.40441406821498</v>
      </c>
      <c r="S39" s="322">
        <v>266.40441406821498</v>
      </c>
      <c r="T39" s="180"/>
    </row>
    <row r="40" spans="2:20" x14ac:dyDescent="0.2">
      <c r="B40" s="288"/>
      <c r="C40" s="260" t="s">
        <v>199</v>
      </c>
      <c r="D40" s="289">
        <v>23.08</v>
      </c>
      <c r="E40" s="289">
        <v>23.41</v>
      </c>
      <c r="F40" s="289">
        <v>38.5</v>
      </c>
      <c r="G40" s="289">
        <v>36</v>
      </c>
      <c r="H40" s="289">
        <v>25.965</v>
      </c>
      <c r="J40" s="274" t="s">
        <v>166</v>
      </c>
      <c r="K40" s="291"/>
      <c r="L40" s="292"/>
      <c r="M40" s="289">
        <v>1.5860555555555556</v>
      </c>
      <c r="N40" s="303">
        <v>3.3704166666666673</v>
      </c>
      <c r="O40" s="289">
        <v>15.0375</v>
      </c>
      <c r="P40" s="303">
        <v>45.994000000000007</v>
      </c>
      <c r="Q40" s="302">
        <v>266.40441406821526</v>
      </c>
      <c r="R40" s="322">
        <v>266.40441406821526</v>
      </c>
      <c r="S40" s="322">
        <v>266.40441406821526</v>
      </c>
      <c r="T40" s="180"/>
    </row>
    <row r="41" spans="2:20" x14ac:dyDescent="0.2">
      <c r="B41" s="288"/>
      <c r="C41" s="260" t="s">
        <v>200</v>
      </c>
      <c r="D41" s="289">
        <v>25.93</v>
      </c>
      <c r="E41" s="289">
        <v>25.97</v>
      </c>
      <c r="F41" s="289">
        <v>41.2</v>
      </c>
      <c r="G41" s="289">
        <v>40</v>
      </c>
      <c r="H41" s="289">
        <v>32.33</v>
      </c>
      <c r="J41" s="313" t="s">
        <v>167</v>
      </c>
      <c r="K41" s="314"/>
      <c r="L41" s="319"/>
      <c r="M41" s="315">
        <v>1.58605555555556</v>
      </c>
      <c r="N41" s="321">
        <v>3.3704166666666699</v>
      </c>
      <c r="O41" s="315">
        <v>15.0375</v>
      </c>
      <c r="P41" s="321">
        <v>45.994</v>
      </c>
      <c r="Q41" s="316">
        <v>266.40441406821526</v>
      </c>
      <c r="R41" s="323">
        <v>266.40441406821526</v>
      </c>
      <c r="S41" s="323">
        <v>266.40441406821526</v>
      </c>
      <c r="T41" s="171"/>
    </row>
    <row r="42" spans="2:20" x14ac:dyDescent="0.2">
      <c r="B42" s="286"/>
      <c r="C42" s="257"/>
      <c r="D42" s="287">
        <f>AVERAGE(D30:D41)</f>
        <v>15.090833333333336</v>
      </c>
      <c r="E42" s="287">
        <f t="shared" ref="E42" si="4">AVERAGE(E30:E41)</f>
        <v>15.226666666666667</v>
      </c>
      <c r="F42" s="287">
        <f t="shared" ref="F42" si="5">AVERAGE(F30:F41)</f>
        <v>21.849999999999998</v>
      </c>
      <c r="G42" s="287">
        <f t="shared" ref="G42" si="6">AVERAGE(G30:G41)</f>
        <v>21.25</v>
      </c>
      <c r="H42" s="287">
        <f t="shared" ref="H42" si="7">AVERAGE(H30:H41)</f>
        <v>15.0375</v>
      </c>
      <c r="J42" s="299"/>
      <c r="K42" s="325"/>
      <c r="L42" s="300"/>
      <c r="M42" s="325"/>
      <c r="N42" s="300"/>
      <c r="O42" s="325"/>
      <c r="P42" s="300"/>
      <c r="Q42" s="325"/>
      <c r="R42" s="300"/>
      <c r="S42" s="325"/>
      <c r="T42" s="301"/>
    </row>
    <row r="43" spans="2:20" x14ac:dyDescent="0.2">
      <c r="B43" s="288"/>
      <c r="C43" s="260" t="s">
        <v>190</v>
      </c>
      <c r="D43" s="289">
        <v>29.34</v>
      </c>
      <c r="E43" s="289">
        <v>29.32</v>
      </c>
      <c r="F43" s="289">
        <v>40.5</v>
      </c>
      <c r="G43" s="289">
        <v>42</v>
      </c>
      <c r="H43" s="289">
        <v>37.75</v>
      </c>
    </row>
    <row r="44" spans="2:20" x14ac:dyDescent="0.2">
      <c r="B44" s="288"/>
      <c r="C44" s="260" t="s">
        <v>191</v>
      </c>
      <c r="D44" s="289">
        <v>33.22</v>
      </c>
      <c r="E44" s="289">
        <v>33.33</v>
      </c>
      <c r="F44" s="289">
        <v>47.5</v>
      </c>
      <c r="G44" s="289">
        <v>45</v>
      </c>
      <c r="H44" s="289">
        <v>42.17</v>
      </c>
      <c r="J44" s="272" t="s">
        <v>217</v>
      </c>
      <c r="K44" s="94"/>
      <c r="L44" s="94"/>
      <c r="M44" s="94"/>
      <c r="N44" s="94"/>
      <c r="O44" s="94"/>
      <c r="P44" s="94"/>
      <c r="Q44" s="94"/>
      <c r="R44" s="94"/>
      <c r="S44" s="94"/>
      <c r="T44" s="95"/>
    </row>
    <row r="45" spans="2:20" x14ac:dyDescent="0.2">
      <c r="B45" s="288"/>
      <c r="C45" s="260" t="s">
        <v>192</v>
      </c>
      <c r="D45" s="289">
        <v>37.36</v>
      </c>
      <c r="E45" s="289">
        <v>37.32</v>
      </c>
      <c r="F45" s="289">
        <v>61.5</v>
      </c>
      <c r="G45" s="289">
        <v>50</v>
      </c>
      <c r="H45" s="289">
        <v>46.59</v>
      </c>
      <c r="J45" s="281" t="s">
        <v>66</v>
      </c>
      <c r="K45" s="104">
        <v>1775</v>
      </c>
      <c r="L45" s="100">
        <v>1776</v>
      </c>
      <c r="M45" s="104">
        <v>1777</v>
      </c>
      <c r="N45" s="100">
        <v>1778</v>
      </c>
      <c r="O45" s="104">
        <v>1779</v>
      </c>
      <c r="P45" s="100">
        <v>1780</v>
      </c>
      <c r="Q45" s="104">
        <v>1781</v>
      </c>
      <c r="R45" s="100">
        <v>1782</v>
      </c>
      <c r="S45" s="104">
        <v>1783</v>
      </c>
      <c r="T45" s="100" t="s">
        <v>165</v>
      </c>
    </row>
    <row r="46" spans="2:20" x14ac:dyDescent="0.2">
      <c r="B46" s="288"/>
      <c r="C46" s="260" t="s">
        <v>193</v>
      </c>
      <c r="D46" s="289">
        <v>40</v>
      </c>
      <c r="E46" s="289">
        <v>40</v>
      </c>
      <c r="F46" s="289">
        <v>61.5</v>
      </c>
      <c r="G46" s="289">
        <v>60</v>
      </c>
      <c r="H46" s="289">
        <v>51.01</v>
      </c>
      <c r="J46" s="273" t="s">
        <v>72</v>
      </c>
      <c r="K46" s="17">
        <v>133500</v>
      </c>
      <c r="L46" s="295">
        <v>142227</v>
      </c>
      <c r="M46" s="17">
        <v>99850.424363454818</v>
      </c>
      <c r="N46" s="295">
        <v>0</v>
      </c>
      <c r="O46" s="17">
        <v>0</v>
      </c>
      <c r="P46" s="295">
        <v>0</v>
      </c>
      <c r="Q46" s="17">
        <v>3169.8113207547171</v>
      </c>
      <c r="R46" s="304">
        <v>0</v>
      </c>
      <c r="S46" s="304">
        <v>0</v>
      </c>
      <c r="T46" s="130">
        <f>SUM(K46:S46)</f>
        <v>378747.2356842095</v>
      </c>
    </row>
    <row r="47" spans="2:20" x14ac:dyDescent="0.2">
      <c r="B47" s="288"/>
      <c r="C47" s="260" t="s">
        <v>90</v>
      </c>
      <c r="D47" s="289">
        <v>46</v>
      </c>
      <c r="E47" s="289"/>
      <c r="F47" s="289">
        <v>59</v>
      </c>
      <c r="G47" s="289">
        <v>60</v>
      </c>
      <c r="H47" s="289">
        <v>52.45</v>
      </c>
      <c r="J47" s="274" t="s">
        <v>78</v>
      </c>
      <c r="K47" s="17">
        <v>1016667</v>
      </c>
      <c r="L47" s="295">
        <v>2838140</v>
      </c>
      <c r="M47" s="17">
        <v>998502.44633050426</v>
      </c>
      <c r="N47" s="295">
        <v>168971.32032581928</v>
      </c>
      <c r="O47" s="17">
        <v>110446.71710199346</v>
      </c>
      <c r="P47" s="295">
        <v>591495.61501716671</v>
      </c>
      <c r="Q47" s="17">
        <v>49471.698113207553</v>
      </c>
      <c r="R47" s="304">
        <v>0</v>
      </c>
      <c r="S47" s="295">
        <v>11320.754716981133</v>
      </c>
      <c r="T47" s="130">
        <f>SUM(K47:S47)</f>
        <v>5785015.5516056716</v>
      </c>
    </row>
    <row r="48" spans="2:20" x14ac:dyDescent="0.2">
      <c r="B48" s="288">
        <v>1780</v>
      </c>
      <c r="C48" s="260" t="s">
        <v>194</v>
      </c>
      <c r="D48" s="289">
        <v>64</v>
      </c>
      <c r="E48" s="289"/>
      <c r="F48" s="289">
        <v>61.5</v>
      </c>
      <c r="G48" s="289">
        <v>65</v>
      </c>
      <c r="H48" s="289"/>
      <c r="J48" s="274" t="s">
        <v>82</v>
      </c>
      <c r="K48" s="17">
        <v>200000</v>
      </c>
      <c r="L48" s="295">
        <v>433337</v>
      </c>
      <c r="M48" s="17">
        <v>108836.94458312531</v>
      </c>
      <c r="N48" s="295">
        <v>15154.461072172759</v>
      </c>
      <c r="O48" s="17">
        <v>13253.078579711742</v>
      </c>
      <c r="P48" s="295">
        <v>3669.6895058964019</v>
      </c>
      <c r="Q48" s="17">
        <v>0</v>
      </c>
      <c r="R48" s="304">
        <v>0</v>
      </c>
      <c r="S48" s="295">
        <v>0</v>
      </c>
      <c r="T48" s="130">
        <f>SUM(K48:S48)</f>
        <v>774251.17374090618</v>
      </c>
    </row>
    <row r="49" spans="2:20" x14ac:dyDescent="0.2">
      <c r="B49" s="288"/>
      <c r="C49" s="260" t="s">
        <v>195</v>
      </c>
      <c r="D49" s="289"/>
      <c r="E49" s="289"/>
      <c r="F49" s="289">
        <v>64.5</v>
      </c>
      <c r="G49" s="289">
        <v>65</v>
      </c>
      <c r="H49" s="289"/>
      <c r="J49" s="274" t="s">
        <v>87</v>
      </c>
      <c r="K49" s="17">
        <v>500000</v>
      </c>
      <c r="L49" s="295">
        <v>633333</v>
      </c>
      <c r="M49" s="17">
        <v>154268.59710434347</v>
      </c>
      <c r="N49" s="295">
        <v>253836.02955105132</v>
      </c>
      <c r="O49" s="17">
        <v>10823.32541830029</v>
      </c>
      <c r="P49" s="295">
        <v>26123.301985370948</v>
      </c>
      <c r="Q49" s="17">
        <v>0</v>
      </c>
      <c r="R49" s="304">
        <v>0</v>
      </c>
      <c r="S49" s="295">
        <v>0</v>
      </c>
      <c r="T49" s="130">
        <f t="shared" ref="T49:T58" si="8">SUM(K49:S49)</f>
        <v>1578384.2540590661</v>
      </c>
    </row>
    <row r="50" spans="2:20" x14ac:dyDescent="0.2">
      <c r="B50" s="288"/>
      <c r="C50" s="260" t="s">
        <v>196</v>
      </c>
      <c r="D50" s="289">
        <v>70</v>
      </c>
      <c r="E50" s="289"/>
      <c r="F50" s="289">
        <v>70</v>
      </c>
      <c r="G50" s="289">
        <v>70</v>
      </c>
      <c r="H50" s="289"/>
      <c r="J50" s="274" t="s">
        <v>96</v>
      </c>
      <c r="K50" s="17">
        <v>112500</v>
      </c>
      <c r="L50" s="295">
        <v>638250</v>
      </c>
      <c r="M50" s="17">
        <v>0</v>
      </c>
      <c r="N50" s="295">
        <v>0</v>
      </c>
      <c r="O50" s="17">
        <v>0</v>
      </c>
      <c r="P50" s="295">
        <v>13917.267985996999</v>
      </c>
      <c r="Q50" s="17">
        <v>0</v>
      </c>
      <c r="R50" s="304">
        <v>0</v>
      </c>
      <c r="S50" s="295">
        <v>0</v>
      </c>
      <c r="T50" s="130">
        <f t="shared" si="8"/>
        <v>764667.26798599702</v>
      </c>
    </row>
    <row r="51" spans="2:20" x14ac:dyDescent="0.2">
      <c r="B51" s="288"/>
      <c r="C51" s="260" t="s">
        <v>197</v>
      </c>
      <c r="D51" s="289">
        <v>71</v>
      </c>
      <c r="E51" s="289"/>
      <c r="F51" s="289">
        <v>72</v>
      </c>
      <c r="G51" s="289">
        <v>72</v>
      </c>
      <c r="H51" s="289"/>
      <c r="J51" s="274" t="s">
        <v>112</v>
      </c>
      <c r="K51" s="17">
        <v>346667</v>
      </c>
      <c r="L51" s="295">
        <v>133333</v>
      </c>
      <c r="M51" s="17">
        <v>0</v>
      </c>
      <c r="N51" s="295">
        <v>0</v>
      </c>
      <c r="O51" s="17">
        <v>0</v>
      </c>
      <c r="P51" s="295">
        <v>0</v>
      </c>
      <c r="Q51" s="17">
        <v>606.06060606060601</v>
      </c>
      <c r="R51" s="304">
        <v>0</v>
      </c>
      <c r="S51" s="295">
        <v>631.49242424242425</v>
      </c>
      <c r="T51" s="130">
        <f t="shared" si="8"/>
        <v>481237.55303030304</v>
      </c>
    </row>
    <row r="52" spans="2:20" x14ac:dyDescent="0.2">
      <c r="B52" s="288"/>
      <c r="C52" s="260" t="s">
        <v>198</v>
      </c>
      <c r="D52" s="289">
        <v>72</v>
      </c>
      <c r="E52" s="289"/>
      <c r="F52" s="289">
        <v>72</v>
      </c>
      <c r="G52" s="289">
        <v>73</v>
      </c>
      <c r="H52" s="289"/>
      <c r="J52" s="274" t="s">
        <v>126</v>
      </c>
      <c r="K52" s="17">
        <v>432000</v>
      </c>
      <c r="L52" s="295">
        <v>226667</v>
      </c>
      <c r="M52" s="17">
        <v>203174.47619047618</v>
      </c>
      <c r="N52" s="295">
        <v>0</v>
      </c>
      <c r="O52" s="17">
        <v>0</v>
      </c>
      <c r="P52" s="295">
        <v>23978.924901185772</v>
      </c>
      <c r="Q52" s="17">
        <v>10101.007575757576</v>
      </c>
      <c r="R52" s="304">
        <v>0</v>
      </c>
      <c r="S52" s="295">
        <v>2272.7272727272725</v>
      </c>
      <c r="T52" s="130">
        <f t="shared" si="8"/>
        <v>898194.13594014687</v>
      </c>
    </row>
    <row r="53" spans="2:20" x14ac:dyDescent="0.2">
      <c r="B53" s="288"/>
      <c r="C53" s="260" t="s">
        <v>199</v>
      </c>
      <c r="D53" s="289">
        <v>73</v>
      </c>
      <c r="E53" s="289"/>
      <c r="F53" s="289">
        <v>74</v>
      </c>
      <c r="G53" s="289">
        <v>74</v>
      </c>
      <c r="H53" s="289"/>
      <c r="J53" s="274" t="s">
        <v>137</v>
      </c>
      <c r="K53" s="17">
        <v>80000</v>
      </c>
      <c r="L53" s="295">
        <v>0</v>
      </c>
      <c r="M53" s="17">
        <v>25396.952380952382</v>
      </c>
      <c r="N53" s="295">
        <v>0</v>
      </c>
      <c r="O53" s="17">
        <v>0</v>
      </c>
      <c r="P53" s="295">
        <v>0</v>
      </c>
      <c r="Q53" s="17">
        <v>858.58333333333337</v>
      </c>
      <c r="R53" s="304">
        <v>0</v>
      </c>
      <c r="S53" s="304">
        <v>0</v>
      </c>
      <c r="T53" s="130">
        <f t="shared" si="8"/>
        <v>106255.53571428571</v>
      </c>
    </row>
    <row r="54" spans="2:20" x14ac:dyDescent="0.2">
      <c r="B54" s="288"/>
      <c r="C54" s="260" t="s">
        <v>200</v>
      </c>
      <c r="D54" s="289"/>
      <c r="E54" s="289"/>
      <c r="F54" s="289">
        <v>75</v>
      </c>
      <c r="G54" s="289">
        <v>75</v>
      </c>
      <c r="H54" s="289"/>
      <c r="J54" s="274" t="s">
        <v>142</v>
      </c>
      <c r="K54" s="17">
        <v>266667</v>
      </c>
      <c r="L54" s="295">
        <v>1070222</v>
      </c>
      <c r="M54" s="17">
        <v>0</v>
      </c>
      <c r="N54" s="295">
        <v>0</v>
      </c>
      <c r="O54" s="17">
        <v>0</v>
      </c>
      <c r="P54" s="295">
        <v>1264.8221343873518</v>
      </c>
      <c r="Q54" s="17">
        <v>4040.401515151515</v>
      </c>
      <c r="R54" s="304">
        <v>0</v>
      </c>
      <c r="S54" s="304">
        <v>0</v>
      </c>
      <c r="T54" s="130">
        <f t="shared" si="8"/>
        <v>1342194.2236495391</v>
      </c>
    </row>
    <row r="55" spans="2:20" x14ac:dyDescent="0.2">
      <c r="B55" s="286"/>
      <c r="C55" s="257"/>
      <c r="D55" s="287">
        <f>AVERAGE(D43:D54)</f>
        <v>53.592000000000006</v>
      </c>
      <c r="E55" s="287">
        <f t="shared" ref="E55" si="9">AVERAGE(E43:E54)</f>
        <v>34.9925</v>
      </c>
      <c r="F55" s="287">
        <f t="shared" ref="F55" si="10">AVERAGE(F43:F54)</f>
        <v>63.25</v>
      </c>
      <c r="G55" s="287">
        <f t="shared" ref="G55" si="11">AVERAGE(G43:G54)</f>
        <v>62.583333333333336</v>
      </c>
      <c r="H55" s="287">
        <f t="shared" ref="H55" si="12">AVERAGE(H43:H54)</f>
        <v>45.994000000000007</v>
      </c>
      <c r="J55" s="274" t="s">
        <v>148</v>
      </c>
      <c r="K55" s="17">
        <v>1166667</v>
      </c>
      <c r="L55" s="295">
        <v>1666667</v>
      </c>
      <c r="M55" s="17">
        <v>1028571.4285714285</v>
      </c>
      <c r="N55" s="295">
        <v>531147.5409836066</v>
      </c>
      <c r="O55" s="17">
        <v>156862.72941176471</v>
      </c>
      <c r="P55" s="295">
        <v>452729.59254327562</v>
      </c>
      <c r="Q55" s="17">
        <v>295047.4191780822</v>
      </c>
      <c r="R55" s="304">
        <v>0</v>
      </c>
      <c r="S55" s="304">
        <v>0</v>
      </c>
      <c r="T55" s="130">
        <f t="shared" si="8"/>
        <v>5297692.7106881589</v>
      </c>
    </row>
    <row r="56" spans="2:20" x14ac:dyDescent="0.2">
      <c r="B56" s="288"/>
      <c r="C56" s="260" t="s">
        <v>190</v>
      </c>
      <c r="D56" s="261"/>
      <c r="E56" s="261"/>
      <c r="F56" s="261">
        <v>75</v>
      </c>
      <c r="G56" s="261">
        <v>75</v>
      </c>
      <c r="H56" s="261"/>
      <c r="J56" s="274" t="s">
        <v>153</v>
      </c>
      <c r="K56" s="17">
        <v>125000</v>
      </c>
      <c r="L56" s="295">
        <v>1250000</v>
      </c>
      <c r="M56" s="17">
        <v>0</v>
      </c>
      <c r="N56" s="295">
        <v>630485.84497465682</v>
      </c>
      <c r="O56" s="17">
        <v>83125.5195344971</v>
      </c>
      <c r="P56" s="295">
        <v>67400.095664651904</v>
      </c>
      <c r="Q56" s="17">
        <v>0</v>
      </c>
      <c r="R56" s="304">
        <v>0</v>
      </c>
      <c r="S56" s="304">
        <v>938.42288940447327</v>
      </c>
      <c r="T56" s="130">
        <f t="shared" si="8"/>
        <v>2156949.8830632102</v>
      </c>
    </row>
    <row r="57" spans="2:20" x14ac:dyDescent="0.2">
      <c r="B57" s="288"/>
      <c r="C57" s="260" t="s">
        <v>191</v>
      </c>
      <c r="D57" s="261">
        <v>75</v>
      </c>
      <c r="E57" s="261"/>
      <c r="F57" s="261">
        <v>75</v>
      </c>
      <c r="G57" s="261">
        <v>80</v>
      </c>
      <c r="H57" s="261"/>
      <c r="J57" s="274" t="s">
        <v>166</v>
      </c>
      <c r="K57" s="17">
        <v>320000</v>
      </c>
      <c r="L57" s="295">
        <v>4295348</v>
      </c>
      <c r="M57" s="17">
        <v>2521979.7541069738</v>
      </c>
      <c r="N57" s="295">
        <v>524168.72295710212</v>
      </c>
      <c r="O57" s="17">
        <v>731504.5719035744</v>
      </c>
      <c r="P57" s="295">
        <v>0</v>
      </c>
      <c r="Q57" s="17">
        <v>0</v>
      </c>
      <c r="R57" s="304">
        <v>0</v>
      </c>
      <c r="S57" s="304">
        <v>0</v>
      </c>
      <c r="T57" s="130">
        <f t="shared" si="8"/>
        <v>8393001.048967652</v>
      </c>
    </row>
    <row r="58" spans="2:20" x14ac:dyDescent="0.2">
      <c r="B58" s="288"/>
      <c r="C58" s="260" t="s">
        <v>192</v>
      </c>
      <c r="D58" s="261"/>
      <c r="E58" s="261"/>
      <c r="F58" s="261">
        <v>125</v>
      </c>
      <c r="G58" s="261">
        <v>90</v>
      </c>
      <c r="H58" s="261"/>
      <c r="J58" s="274" t="s">
        <v>167</v>
      </c>
      <c r="K58" s="17">
        <v>40000</v>
      </c>
      <c r="L58" s="296">
        <v>0</v>
      </c>
      <c r="M58" s="17">
        <v>0</v>
      </c>
      <c r="N58" s="296">
        <v>178019.53269872649</v>
      </c>
      <c r="O58" s="17">
        <v>0</v>
      </c>
      <c r="P58" s="296">
        <v>0</v>
      </c>
      <c r="Q58" s="17">
        <v>0</v>
      </c>
      <c r="R58" s="304">
        <v>647.13642453332409</v>
      </c>
      <c r="S58" s="304">
        <v>0</v>
      </c>
      <c r="T58" s="130">
        <f t="shared" si="8"/>
        <v>218666.66912325981</v>
      </c>
    </row>
    <row r="59" spans="2:20" x14ac:dyDescent="0.2">
      <c r="B59" s="288"/>
      <c r="C59" s="260" t="s">
        <v>193</v>
      </c>
      <c r="D59" s="261"/>
      <c r="E59" s="261"/>
      <c r="F59" s="261">
        <v>160</v>
      </c>
      <c r="G59" s="261">
        <v>100</v>
      </c>
      <c r="H59" s="261"/>
      <c r="J59" s="324" t="s">
        <v>168</v>
      </c>
      <c r="K59" s="276">
        <v>4739668</v>
      </c>
      <c r="L59" s="280">
        <v>13327524</v>
      </c>
      <c r="M59" s="277">
        <v>5140581.0236312589</v>
      </c>
      <c r="N59" s="280">
        <v>2301783.452563135</v>
      </c>
      <c r="O59" s="277">
        <v>1106015.9419498418</v>
      </c>
      <c r="P59" s="280">
        <v>1180579.3097379317</v>
      </c>
      <c r="Q59" s="277">
        <v>363294.98164234753</v>
      </c>
      <c r="R59" s="280">
        <f>SUM(R46:R58)</f>
        <v>647.13642453332409</v>
      </c>
      <c r="S59" s="280">
        <f>SUM(S46:S58)</f>
        <v>15163.397303355303</v>
      </c>
      <c r="T59" s="280">
        <f>SUM(T50:T58)</f>
        <v>19658859.02816255</v>
      </c>
    </row>
    <row r="60" spans="2:20" x14ac:dyDescent="0.2">
      <c r="B60" s="288"/>
      <c r="C60" s="260" t="s">
        <v>90</v>
      </c>
      <c r="D60" s="261">
        <v>90</v>
      </c>
      <c r="E60" s="261"/>
      <c r="F60" s="261">
        <v>225</v>
      </c>
      <c r="G60" s="261">
        <v>150</v>
      </c>
      <c r="H60" s="261"/>
    </row>
    <row r="61" spans="2:20" x14ac:dyDescent="0.2">
      <c r="B61" s="288">
        <v>1781</v>
      </c>
      <c r="C61" s="260" t="s">
        <v>194</v>
      </c>
      <c r="D61" s="261">
        <v>100</v>
      </c>
      <c r="E61" s="261"/>
      <c r="F61" s="261"/>
      <c r="G61" s="261">
        <v>250</v>
      </c>
      <c r="H61" s="261"/>
    </row>
    <row r="62" spans="2:20" x14ac:dyDescent="0.2">
      <c r="B62" s="288"/>
      <c r="C62" s="260" t="s">
        <v>195</v>
      </c>
      <c r="D62" s="261"/>
      <c r="E62" s="261"/>
      <c r="F62" s="261"/>
      <c r="G62" s="261">
        <v>400</v>
      </c>
      <c r="H62" s="261"/>
    </row>
    <row r="63" spans="2:20" x14ac:dyDescent="0.2">
      <c r="B63" s="288"/>
      <c r="C63" s="260" t="s">
        <v>196</v>
      </c>
      <c r="D63" s="261"/>
      <c r="E63" s="261"/>
      <c r="F63" s="261"/>
      <c r="G63" s="261">
        <v>500</v>
      </c>
      <c r="H63" s="261"/>
    </row>
    <row r="64" spans="2:20" x14ac:dyDescent="0.2">
      <c r="B64" s="288"/>
      <c r="C64" s="260" t="s">
        <v>197</v>
      </c>
      <c r="D64" s="261"/>
      <c r="E64" s="261"/>
      <c r="F64" s="261"/>
      <c r="G64" s="261">
        <v>600</v>
      </c>
      <c r="H64" s="261"/>
    </row>
    <row r="65" spans="2:8" x14ac:dyDescent="0.2">
      <c r="B65" s="288"/>
      <c r="C65" s="260" t="s">
        <v>198</v>
      </c>
      <c r="D65" s="261"/>
      <c r="E65" s="261"/>
      <c r="F65" s="261"/>
      <c r="G65" s="261">
        <v>700</v>
      </c>
      <c r="H65" s="261"/>
    </row>
    <row r="66" spans="2:8" x14ac:dyDescent="0.2">
      <c r="B66" s="288"/>
      <c r="C66" s="260" t="s">
        <v>199</v>
      </c>
      <c r="D66" s="261"/>
      <c r="E66" s="261"/>
      <c r="F66" s="261"/>
      <c r="G66" s="261">
        <v>800</v>
      </c>
      <c r="H66" s="261"/>
    </row>
    <row r="67" spans="2:8" x14ac:dyDescent="0.2">
      <c r="B67" s="288"/>
      <c r="C67" s="260" t="s">
        <v>200</v>
      </c>
      <c r="D67" s="261"/>
      <c r="E67" s="261"/>
      <c r="F67" s="261"/>
      <c r="G67" s="261">
        <v>1000</v>
      </c>
      <c r="H67" s="261"/>
    </row>
    <row r="68" spans="2:8" x14ac:dyDescent="0.2">
      <c r="B68" s="286"/>
      <c r="C68" s="257"/>
      <c r="D68" s="290">
        <f>AVERAGE(D56:D67)</f>
        <v>88.333333333333329</v>
      </c>
      <c r="E68" s="290"/>
      <c r="F68" s="290">
        <f t="shared" ref="F68" si="13">AVERAGE(F56:F67)</f>
        <v>132</v>
      </c>
      <c r="G68" s="290">
        <f t="shared" ref="G68" si="14">AVERAGE(G56:G67)</f>
        <v>395.41666666666669</v>
      </c>
      <c r="H68" s="287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B7D0A-B287-464C-BDD5-EF6D513FC778}">
  <dimension ref="B1:C36"/>
  <sheetViews>
    <sheetView workbookViewId="0">
      <selection activeCell="E12" sqref="E12"/>
    </sheetView>
  </sheetViews>
  <sheetFormatPr baseColWidth="10" defaultRowHeight="16" x14ac:dyDescent="0.2"/>
  <cols>
    <col min="2" max="2" width="20.83203125" style="1" customWidth="1"/>
    <col min="3" max="3" width="16" customWidth="1"/>
  </cols>
  <sheetData>
    <row r="1" spans="2:3" x14ac:dyDescent="0.2">
      <c r="B1" s="284" t="s">
        <v>183</v>
      </c>
      <c r="C1" s="257"/>
    </row>
    <row r="2" spans="2:3" x14ac:dyDescent="0.2">
      <c r="B2" s="282" t="s">
        <v>180</v>
      </c>
      <c r="C2" s="258"/>
    </row>
    <row r="3" spans="2:3" x14ac:dyDescent="0.2">
      <c r="B3" s="283" t="s">
        <v>172</v>
      </c>
      <c r="C3" s="17">
        <v>20064667</v>
      </c>
    </row>
    <row r="4" spans="2:3" x14ac:dyDescent="0.2">
      <c r="B4" s="283">
        <v>1777</v>
      </c>
      <c r="C4" s="17">
        <v>24986647</v>
      </c>
    </row>
    <row r="5" spans="2:3" x14ac:dyDescent="0.2">
      <c r="B5" s="283">
        <v>1778</v>
      </c>
      <c r="C5" s="17">
        <v>24289438</v>
      </c>
    </row>
    <row r="6" spans="2:3" x14ac:dyDescent="0.2">
      <c r="B6" s="283">
        <v>1779</v>
      </c>
      <c r="C6" s="17">
        <v>10794621</v>
      </c>
    </row>
    <row r="7" spans="2:3" x14ac:dyDescent="0.2">
      <c r="B7" s="283">
        <v>1780</v>
      </c>
      <c r="C7" s="17">
        <v>3000000</v>
      </c>
    </row>
    <row r="8" spans="2:3" x14ac:dyDescent="0.2">
      <c r="B8" s="283">
        <v>1781</v>
      </c>
      <c r="C8" s="17">
        <v>1942465</v>
      </c>
    </row>
    <row r="9" spans="2:3" x14ac:dyDescent="0.2">
      <c r="B9" s="283">
        <v>1782</v>
      </c>
      <c r="C9" s="17">
        <v>3632746</v>
      </c>
    </row>
    <row r="10" spans="2:3" x14ac:dyDescent="0.2">
      <c r="B10" s="283">
        <v>1783</v>
      </c>
      <c r="C10" s="17">
        <v>3226583</v>
      </c>
    </row>
    <row r="11" spans="2:3" x14ac:dyDescent="0.2">
      <c r="B11" s="283">
        <v>1784</v>
      </c>
      <c r="C11" s="17">
        <v>548525</v>
      </c>
    </row>
    <row r="12" spans="2:3" x14ac:dyDescent="0.2">
      <c r="B12" s="222" t="s">
        <v>76</v>
      </c>
      <c r="C12" s="15">
        <f>SUM(C3:C11)</f>
        <v>92485692</v>
      </c>
    </row>
    <row r="14" spans="2:3" x14ac:dyDescent="0.2">
      <c r="B14" s="282" t="s">
        <v>173</v>
      </c>
      <c r="C14" s="258"/>
    </row>
    <row r="15" spans="2:3" x14ac:dyDescent="0.2">
      <c r="B15" s="239" t="s">
        <v>174</v>
      </c>
      <c r="C15" s="17">
        <v>11080576</v>
      </c>
    </row>
    <row r="16" spans="2:3" x14ac:dyDescent="0.2">
      <c r="B16" s="239" t="s">
        <v>175</v>
      </c>
      <c r="C16" s="17">
        <v>3723625</v>
      </c>
    </row>
    <row r="17" spans="2:3" x14ac:dyDescent="0.2">
      <c r="B17" s="239" t="s">
        <v>176</v>
      </c>
      <c r="C17" s="17">
        <v>1159170</v>
      </c>
    </row>
    <row r="18" spans="2:3" x14ac:dyDescent="0.2">
      <c r="B18" s="239" t="s">
        <v>177</v>
      </c>
      <c r="C18" s="17">
        <v>744639</v>
      </c>
    </row>
    <row r="19" spans="2:3" x14ac:dyDescent="0.2">
      <c r="B19" s="166" t="s">
        <v>76</v>
      </c>
      <c r="C19" s="15">
        <f>SUM(C15:C18)</f>
        <v>16708010</v>
      </c>
    </row>
    <row r="21" spans="2:3" x14ac:dyDescent="0.2">
      <c r="B21" s="282" t="s">
        <v>181</v>
      </c>
      <c r="C21" s="258"/>
    </row>
    <row r="22" spans="2:3" x14ac:dyDescent="0.2">
      <c r="B22" s="239" t="s">
        <v>178</v>
      </c>
      <c r="C22" s="17">
        <v>5000000</v>
      </c>
    </row>
    <row r="23" spans="2:3" x14ac:dyDescent="0.2">
      <c r="B23" s="239" t="s">
        <v>179</v>
      </c>
      <c r="C23" s="17">
        <v>21000000</v>
      </c>
    </row>
    <row r="24" spans="2:3" x14ac:dyDescent="0.2">
      <c r="B24" s="166" t="s">
        <v>76</v>
      </c>
      <c r="C24" s="15">
        <f>SUM(C20:C23)</f>
        <v>26000000</v>
      </c>
    </row>
    <row r="25" spans="2:3" x14ac:dyDescent="0.2">
      <c r="C25" s="26"/>
    </row>
    <row r="26" spans="2:3" x14ac:dyDescent="0.2">
      <c r="B26" s="284" t="s">
        <v>182</v>
      </c>
      <c r="C26" s="285">
        <f>SUM(C12,C19,C24)</f>
        <v>135193702</v>
      </c>
    </row>
    <row r="27" spans="2:3" x14ac:dyDescent="0.2">
      <c r="C27" s="26"/>
    </row>
    <row r="28" spans="2:3" x14ac:dyDescent="0.2">
      <c r="C28" s="26"/>
    </row>
    <row r="29" spans="2:3" ht="16" customHeight="1" x14ac:dyDescent="0.2">
      <c r="B29" s="428" t="s">
        <v>184</v>
      </c>
      <c r="C29" s="428"/>
    </row>
    <row r="30" spans="2:3" x14ac:dyDescent="0.2">
      <c r="B30" s="428"/>
      <c r="C30" s="428"/>
    </row>
    <row r="31" spans="2:3" x14ac:dyDescent="0.2">
      <c r="B31" s="428"/>
      <c r="C31" s="428"/>
    </row>
    <row r="32" spans="2:3" x14ac:dyDescent="0.2">
      <c r="B32" s="428"/>
      <c r="C32" s="428"/>
    </row>
    <row r="33" spans="2:3" x14ac:dyDescent="0.2">
      <c r="B33" s="428"/>
      <c r="C33" s="428"/>
    </row>
    <row r="34" spans="2:3" x14ac:dyDescent="0.2">
      <c r="C34" s="26"/>
    </row>
    <row r="35" spans="2:3" x14ac:dyDescent="0.2">
      <c r="C35" s="26"/>
    </row>
    <row r="36" spans="2:3" x14ac:dyDescent="0.2">
      <c r="C36" s="26"/>
    </row>
  </sheetData>
  <mergeCells count="1">
    <mergeCell ref="B29:C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Overall Sources of Revenue</vt:lpstr>
      <vt:lpstr>State Depreciation Tables</vt:lpstr>
      <vt:lpstr>AH's 1790 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Jarvis</dc:creator>
  <cp:lastModifiedBy>Dan McShane</cp:lastModifiedBy>
  <dcterms:created xsi:type="dcterms:W3CDTF">2024-06-26T19:19:04Z</dcterms:created>
  <dcterms:modified xsi:type="dcterms:W3CDTF">2024-10-24T19:16:25Z</dcterms:modified>
</cp:coreProperties>
</file>